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240" windowHeight="11385"/>
  </bookViews>
  <sheets>
    <sheet name="параметры" sheetId="3" r:id="rId1"/>
    <sheet name="Собственные" sheetId="5" r:id="rId2"/>
    <sheet name="коммуналка" sheetId="6" r:id="rId3"/>
    <sheet name="Лист1" sheetId="7" r:id="rId4"/>
  </sheets>
  <definedNames>
    <definedName name="_xlnm.Print_Area" localSheetId="0">параметры!$A$1:$M$187</definedName>
    <definedName name="_xlnm.Print_Area" localSheetId="1">Собственные!$A$1:$M$101</definedName>
  </definedNames>
  <calcPr calcId="145621"/>
</workbook>
</file>

<file path=xl/calcChain.xml><?xml version="1.0" encoding="utf-8"?>
<calcChain xmlns="http://schemas.openxmlformats.org/spreadsheetml/2006/main">
  <c r="L34" i="3" l="1"/>
  <c r="M34" i="3" s="1"/>
  <c r="L37" i="3"/>
  <c r="M37" i="3" s="1"/>
  <c r="L40" i="3"/>
  <c r="M40" i="3" s="1"/>
  <c r="J34" i="3"/>
  <c r="K34" i="3" s="1"/>
  <c r="L43" i="3"/>
  <c r="M43" i="3" s="1"/>
  <c r="L47" i="3"/>
  <c r="M47" i="3" s="1"/>
  <c r="L48" i="3"/>
  <c r="M48" i="3" s="1"/>
  <c r="J35" i="3"/>
  <c r="J36" i="3"/>
  <c r="J38" i="3"/>
  <c r="J39" i="3"/>
  <c r="J41" i="3"/>
  <c r="J42" i="3"/>
  <c r="J44" i="3"/>
  <c r="J45" i="3"/>
  <c r="J46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3" i="3"/>
  <c r="J30" i="3" s="1"/>
  <c r="J7" i="3" s="1"/>
  <c r="I9" i="3"/>
  <c r="I7" i="3" s="1"/>
  <c r="J9" i="3"/>
  <c r="J73" i="3" s="1"/>
  <c r="K9" i="3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12" i="3"/>
  <c r="L9" i="3" s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33" i="3"/>
  <c r="G30" i="3" s="1"/>
  <c r="H30" i="3"/>
  <c r="H9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G28" i="3"/>
  <c r="G29" i="3"/>
  <c r="G12" i="3"/>
  <c r="E30" i="3"/>
  <c r="F30" i="3" s="1"/>
  <c r="F24" i="3"/>
  <c r="G9" i="3"/>
  <c r="F14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6" i="3"/>
  <c r="F57" i="3"/>
  <c r="F59" i="3"/>
  <c r="F60" i="3"/>
  <c r="F61" i="3"/>
  <c r="F62" i="3"/>
  <c r="F63" i="3"/>
  <c r="F65" i="3"/>
  <c r="F66" i="3"/>
  <c r="F33" i="3"/>
  <c r="F12" i="3"/>
  <c r="F13" i="3"/>
  <c r="F15" i="3"/>
  <c r="F16" i="3"/>
  <c r="F17" i="3"/>
  <c r="F18" i="3"/>
  <c r="F19" i="3"/>
  <c r="F20" i="3"/>
  <c r="F22" i="3"/>
  <c r="F23" i="3"/>
  <c r="F25" i="3"/>
  <c r="F27" i="3"/>
  <c r="F28" i="3"/>
  <c r="F29" i="3"/>
  <c r="E9" i="3"/>
  <c r="D30" i="3"/>
  <c r="C30" i="3"/>
  <c r="C9" i="3"/>
  <c r="C7" i="3" s="1"/>
  <c r="D9" i="3"/>
  <c r="G76" i="3"/>
  <c r="H76" i="3" s="1"/>
  <c r="H77" i="3"/>
  <c r="H78" i="3"/>
  <c r="H79" i="3"/>
  <c r="G80" i="3"/>
  <c r="H80" i="3" s="1"/>
  <c r="G82" i="3"/>
  <c r="H82" i="3" s="1"/>
  <c r="G83" i="3"/>
  <c r="H83" i="3" s="1"/>
  <c r="H84" i="3"/>
  <c r="H85" i="3"/>
  <c r="H86" i="3"/>
  <c r="H87" i="3"/>
  <c r="H88" i="3"/>
  <c r="H89" i="3"/>
  <c r="H90" i="3"/>
  <c r="H91" i="3"/>
  <c r="G92" i="3"/>
  <c r="H92" i="3" s="1"/>
  <c r="H93" i="3"/>
  <c r="H94" i="3"/>
  <c r="H95" i="3"/>
  <c r="H96" i="3"/>
  <c r="H97" i="3"/>
  <c r="H98" i="3"/>
  <c r="H99" i="3"/>
  <c r="H100" i="3"/>
  <c r="H101" i="3"/>
  <c r="H102" i="3"/>
  <c r="G104" i="3"/>
  <c r="H104" i="3" s="1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G118" i="3"/>
  <c r="H119" i="3"/>
  <c r="H120" i="3"/>
  <c r="H121" i="3"/>
  <c r="H122" i="3"/>
  <c r="H123" i="3"/>
  <c r="G124" i="3"/>
  <c r="H125" i="3"/>
  <c r="H126" i="3"/>
  <c r="H127" i="3"/>
  <c r="H128" i="3"/>
  <c r="H129" i="3"/>
  <c r="H130" i="3"/>
  <c r="H131" i="3"/>
  <c r="G132" i="3"/>
  <c r="H133" i="3"/>
  <c r="H134" i="3"/>
  <c r="H135" i="3"/>
  <c r="H137" i="3"/>
  <c r="H138" i="3"/>
  <c r="H139" i="3"/>
  <c r="H141" i="3"/>
  <c r="H142" i="3"/>
  <c r="H143" i="3"/>
  <c r="H144" i="3"/>
  <c r="H145" i="3"/>
  <c r="H146" i="3"/>
  <c r="H148" i="3"/>
  <c r="H149" i="3"/>
  <c r="G150" i="3"/>
  <c r="H151" i="3"/>
  <c r="H152" i="3"/>
  <c r="G153" i="3"/>
  <c r="H154" i="3"/>
  <c r="H155" i="3"/>
  <c r="H156" i="3"/>
  <c r="G157" i="3"/>
  <c r="H158" i="3"/>
  <c r="H159" i="3"/>
  <c r="H160" i="3"/>
  <c r="H161" i="3"/>
  <c r="H162" i="3"/>
  <c r="H163" i="3"/>
  <c r="H164" i="3"/>
  <c r="H165" i="3"/>
  <c r="H166" i="3"/>
  <c r="H167" i="3"/>
  <c r="H169" i="3"/>
  <c r="H170" i="3"/>
  <c r="G171" i="3"/>
  <c r="H172" i="3"/>
  <c r="H173" i="3"/>
  <c r="H174" i="3"/>
  <c r="H175" i="3"/>
  <c r="H176" i="3"/>
  <c r="H177" i="3"/>
  <c r="H179" i="3"/>
  <c r="H180" i="3"/>
  <c r="H181" i="3"/>
  <c r="G182" i="3"/>
  <c r="H183" i="3"/>
  <c r="H184" i="3"/>
  <c r="G185" i="3"/>
  <c r="H186" i="3"/>
  <c r="H187" i="3"/>
  <c r="G7" i="3" l="1"/>
  <c r="G73" i="3" s="1"/>
  <c r="L38" i="3"/>
  <c r="M38" i="3" s="1"/>
  <c r="K41" i="3"/>
  <c r="L41" i="3" s="1"/>
  <c r="M41" i="3" s="1"/>
  <c r="K35" i="3"/>
  <c r="L35" i="3" s="1"/>
  <c r="M35" i="3" s="1"/>
  <c r="G178" i="3"/>
  <c r="G103" i="3" s="1"/>
  <c r="D7" i="3"/>
  <c r="F9" i="3"/>
  <c r="K38" i="3"/>
  <c r="D73" i="3"/>
  <c r="L61" i="3"/>
  <c r="M61" i="3" s="1"/>
  <c r="L53" i="3"/>
  <c r="M53" i="3" s="1"/>
  <c r="L42" i="3"/>
  <c r="M42" i="3" s="1"/>
  <c r="L64" i="3"/>
  <c r="M64" i="3" s="1"/>
  <c r="L56" i="3"/>
  <c r="M56" i="3" s="1"/>
  <c r="L46" i="3"/>
  <c r="M46" i="3" s="1"/>
  <c r="H153" i="3"/>
  <c r="G81" i="3"/>
  <c r="G75" i="3" s="1"/>
  <c r="H7" i="3"/>
  <c r="H73" i="3" s="1"/>
  <c r="K66" i="3"/>
  <c r="L66" i="3" s="1"/>
  <c r="M66" i="3" s="1"/>
  <c r="K64" i="3"/>
  <c r="K62" i="3"/>
  <c r="L62" i="3" s="1"/>
  <c r="M62" i="3" s="1"/>
  <c r="K60" i="3"/>
  <c r="L60" i="3" s="1"/>
  <c r="M60" i="3" s="1"/>
  <c r="K58" i="3"/>
  <c r="L58" i="3" s="1"/>
  <c r="M58" i="3" s="1"/>
  <c r="K56" i="3"/>
  <c r="K54" i="3"/>
  <c r="L54" i="3" s="1"/>
  <c r="M54" i="3" s="1"/>
  <c r="K52" i="3"/>
  <c r="L52" i="3" s="1"/>
  <c r="M52" i="3" s="1"/>
  <c r="K50" i="3"/>
  <c r="L50" i="3" s="1"/>
  <c r="M50" i="3" s="1"/>
  <c r="K46" i="3"/>
  <c r="K44" i="3"/>
  <c r="L44" i="3" s="1"/>
  <c r="M44" i="3" s="1"/>
  <c r="K42" i="3"/>
  <c r="K39" i="3"/>
  <c r="L39" i="3" s="1"/>
  <c r="M39" i="3" s="1"/>
  <c r="K36" i="3"/>
  <c r="L36" i="3" s="1"/>
  <c r="M36" i="3" s="1"/>
  <c r="M12" i="3"/>
  <c r="H171" i="3"/>
  <c r="H124" i="3"/>
  <c r="E7" i="3"/>
  <c r="K33" i="3"/>
  <c r="K65" i="3"/>
  <c r="L65" i="3" s="1"/>
  <c r="M65" i="3" s="1"/>
  <c r="K63" i="3"/>
  <c r="L63" i="3" s="1"/>
  <c r="M63" i="3" s="1"/>
  <c r="K61" i="3"/>
  <c r="K59" i="3"/>
  <c r="L59" i="3" s="1"/>
  <c r="M59" i="3" s="1"/>
  <c r="K57" i="3"/>
  <c r="L57" i="3" s="1"/>
  <c r="M57" i="3" s="1"/>
  <c r="K55" i="3"/>
  <c r="L55" i="3" s="1"/>
  <c r="M55" i="3" s="1"/>
  <c r="K53" i="3"/>
  <c r="K51" i="3"/>
  <c r="L51" i="3" s="1"/>
  <c r="M51" i="3" s="1"/>
  <c r="K49" i="3"/>
  <c r="L49" i="3" s="1"/>
  <c r="M49" i="3" s="1"/>
  <c r="K45" i="3"/>
  <c r="L45" i="3" s="1"/>
  <c r="M45" i="3" s="1"/>
  <c r="B30" i="3"/>
  <c r="B9" i="3"/>
  <c r="L33" i="3" l="1"/>
  <c r="K30" i="3"/>
  <c r="K7" i="3" s="1"/>
  <c r="K73" i="3" s="1"/>
  <c r="F7" i="3"/>
  <c r="E73" i="3"/>
  <c r="B7" i="3"/>
  <c r="B73" i="3" s="1"/>
  <c r="K178" i="3"/>
  <c r="K157" i="3"/>
  <c r="J157" i="3"/>
  <c r="M33" i="3" l="1"/>
  <c r="L30" i="3"/>
  <c r="N90" i="3"/>
  <c r="M30" i="3" l="1"/>
  <c r="L7" i="3"/>
  <c r="L73" i="3" s="1"/>
  <c r="K92" i="3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E136" i="3"/>
  <c r="H136" i="3" s="1"/>
  <c r="E153" i="3" l="1"/>
  <c r="I153" i="3"/>
  <c r="J153" i="3"/>
  <c r="K153" i="3"/>
  <c r="D153" i="3"/>
  <c r="D85" i="3"/>
  <c r="E182" i="3"/>
  <c r="H182" i="3" s="1"/>
  <c r="D182" i="3"/>
  <c r="L183" i="3"/>
  <c r="M183" i="3" s="1"/>
  <c r="E185" i="3"/>
  <c r="H185" i="3" s="1"/>
  <c r="D185" i="3"/>
  <c r="L186" i="3"/>
  <c r="M186" i="3" s="1"/>
  <c r="E171" i="3"/>
  <c r="D171" i="3"/>
  <c r="F141" i="3"/>
  <c r="E140" i="3"/>
  <c r="H140" i="3" s="1"/>
  <c r="I132" i="3"/>
  <c r="J132" i="3"/>
  <c r="K132" i="3"/>
  <c r="D140" i="3"/>
  <c r="B97" i="3"/>
  <c r="H178" i="3" l="1"/>
  <c r="D178" i="3"/>
  <c r="E178" i="3"/>
  <c r="K82" i="3"/>
  <c r="J82" i="3"/>
  <c r="E150" i="3"/>
  <c r="H150" i="3" s="1"/>
  <c r="I150" i="3"/>
  <c r="J150" i="3"/>
  <c r="K150" i="3"/>
  <c r="D150" i="3"/>
  <c r="B153" i="3"/>
  <c r="C153" i="3"/>
  <c r="B178" i="3"/>
  <c r="C178" i="3"/>
  <c r="F178" i="3"/>
  <c r="I178" i="3"/>
  <c r="J178" i="3"/>
  <c r="B171" i="3"/>
  <c r="C171" i="3"/>
  <c r="I171" i="3"/>
  <c r="J171" i="3"/>
  <c r="K171" i="3"/>
  <c r="E168" i="3"/>
  <c r="H168" i="3" s="1"/>
  <c r="H157" i="3" s="1"/>
  <c r="D168" i="3"/>
  <c r="L44" i="7"/>
  <c r="M44" i="7" s="1"/>
  <c r="H44" i="7"/>
  <c r="F44" i="7"/>
  <c r="L43" i="7"/>
  <c r="L42" i="7" s="1"/>
  <c r="H43" i="7"/>
  <c r="D43" i="7"/>
  <c r="F43" i="7" s="1"/>
  <c r="K42" i="7"/>
  <c r="J42" i="7"/>
  <c r="J27" i="7" s="1"/>
  <c r="I42" i="7"/>
  <c r="G42" i="7"/>
  <c r="G27" i="7" s="1"/>
  <c r="E42" i="7"/>
  <c r="L41" i="7"/>
  <c r="M41" i="7" s="1"/>
  <c r="H41" i="7"/>
  <c r="F41" i="7"/>
  <c r="L40" i="7"/>
  <c r="M40" i="7" s="1"/>
  <c r="H40" i="7"/>
  <c r="F40" i="7"/>
  <c r="L39" i="7"/>
  <c r="M39" i="7" s="1"/>
  <c r="H39" i="7"/>
  <c r="F39" i="7"/>
  <c r="L38" i="7"/>
  <c r="M38" i="7" s="1"/>
  <c r="H38" i="7"/>
  <c r="F38" i="7"/>
  <c r="L37" i="7"/>
  <c r="M37" i="7" s="1"/>
  <c r="H37" i="7"/>
  <c r="F37" i="7"/>
  <c r="L36" i="7"/>
  <c r="M36" i="7" s="1"/>
  <c r="F36" i="7"/>
  <c r="L35" i="7"/>
  <c r="M35" i="7" s="1"/>
  <c r="H35" i="7"/>
  <c r="F35" i="7"/>
  <c r="L34" i="7"/>
  <c r="M34" i="7" s="1"/>
  <c r="F34" i="7"/>
  <c r="L33" i="7"/>
  <c r="M33" i="7" s="1"/>
  <c r="F33" i="7"/>
  <c r="L32" i="7"/>
  <c r="M32" i="7" s="1"/>
  <c r="L31" i="7"/>
  <c r="M31" i="7" s="1"/>
  <c r="F31" i="7"/>
  <c r="L30" i="7"/>
  <c r="M30" i="7" s="1"/>
  <c r="F30" i="7"/>
  <c r="L29" i="7"/>
  <c r="M29" i="7" s="1"/>
  <c r="H29" i="7"/>
  <c r="F29" i="7"/>
  <c r="G28" i="7"/>
  <c r="L28" i="7" s="1"/>
  <c r="M28" i="7" s="1"/>
  <c r="F28" i="7"/>
  <c r="K27" i="7"/>
  <c r="I27" i="7"/>
  <c r="E27" i="7"/>
  <c r="C27" i="7"/>
  <c r="B27" i="7"/>
  <c r="L26" i="7"/>
  <c r="F26" i="7"/>
  <c r="L25" i="7"/>
  <c r="F25" i="7"/>
  <c r="L24" i="7"/>
  <c r="M24" i="7" s="1"/>
  <c r="H24" i="7"/>
  <c r="F24" i="7"/>
  <c r="L23" i="7"/>
  <c r="M23" i="7" s="1"/>
  <c r="H23" i="7"/>
  <c r="F23" i="7"/>
  <c r="L22" i="7"/>
  <c r="M22" i="7" s="1"/>
  <c r="H22" i="7"/>
  <c r="F22" i="7"/>
  <c r="G21" i="7"/>
  <c r="H21" i="7" s="1"/>
  <c r="F21" i="7"/>
  <c r="L20" i="7"/>
  <c r="M20" i="7" s="1"/>
  <c r="H20" i="7"/>
  <c r="F20" i="7"/>
  <c r="L19" i="7"/>
  <c r="M19" i="7" s="1"/>
  <c r="H19" i="7"/>
  <c r="F19" i="7"/>
  <c r="L18" i="7"/>
  <c r="M18" i="7" s="1"/>
  <c r="H18" i="7"/>
  <c r="F18" i="7"/>
  <c r="L17" i="7"/>
  <c r="M17" i="7" s="1"/>
  <c r="H17" i="7"/>
  <c r="F17" i="7"/>
  <c r="L16" i="7"/>
  <c r="M16" i="7" s="1"/>
  <c r="H16" i="7"/>
  <c r="F16" i="7"/>
  <c r="L15" i="7"/>
  <c r="M15" i="7" s="1"/>
  <c r="H15" i="7"/>
  <c r="F15" i="7"/>
  <c r="C15" i="7"/>
  <c r="L14" i="7"/>
  <c r="H14" i="7"/>
  <c r="D14" i="7"/>
  <c r="M14" i="7" s="1"/>
  <c r="L13" i="7"/>
  <c r="M13" i="7" s="1"/>
  <c r="H13" i="7"/>
  <c r="F13" i="7"/>
  <c r="G12" i="7"/>
  <c r="H12" i="7" s="1"/>
  <c r="F12" i="7"/>
  <c r="K11" i="7"/>
  <c r="K10" i="7" s="1"/>
  <c r="J11" i="7"/>
  <c r="G11" i="7"/>
  <c r="G10" i="7" s="1"/>
  <c r="G7" i="7" s="1"/>
  <c r="D11" i="7"/>
  <c r="F11" i="7" s="1"/>
  <c r="C11" i="7"/>
  <c r="C10" i="7" s="1"/>
  <c r="C7" i="7" s="1"/>
  <c r="J10" i="7"/>
  <c r="J3" i="7" s="1"/>
  <c r="I10" i="7"/>
  <c r="E10" i="7"/>
  <c r="E7" i="7" s="1"/>
  <c r="G9" i="7"/>
  <c r="H9" i="7" s="1"/>
  <c r="F9" i="7"/>
  <c r="L8" i="7"/>
  <c r="M8" i="7" s="1"/>
  <c r="H8" i="7"/>
  <c r="F8" i="7"/>
  <c r="J7" i="7"/>
  <c r="I7" i="7"/>
  <c r="B7" i="7"/>
  <c r="L6" i="7"/>
  <c r="M6" i="7" s="1"/>
  <c r="H6" i="7"/>
  <c r="F6" i="7"/>
  <c r="C6" i="7"/>
  <c r="L5" i="7"/>
  <c r="M5" i="7" s="1"/>
  <c r="H5" i="7"/>
  <c r="F5" i="7"/>
  <c r="G4" i="7"/>
  <c r="L4" i="7" s="1"/>
  <c r="F4" i="7"/>
  <c r="C4" i="7"/>
  <c r="I3" i="7"/>
  <c r="E3" i="7"/>
  <c r="B3" i="7"/>
  <c r="C132" i="3"/>
  <c r="K15" i="6"/>
  <c r="J15" i="6"/>
  <c r="G15" i="6"/>
  <c r="L48" i="6"/>
  <c r="M48" i="6" s="1"/>
  <c r="D15" i="6"/>
  <c r="B132" i="3"/>
  <c r="E147" i="3"/>
  <c r="H147" i="3" s="1"/>
  <c r="H132" i="3" s="1"/>
  <c r="D147" i="3"/>
  <c r="D132" i="3" s="1"/>
  <c r="H47" i="6"/>
  <c r="D47" i="6"/>
  <c r="F47" i="6" s="1"/>
  <c r="F17" i="6"/>
  <c r="F19" i="6"/>
  <c r="F20" i="6"/>
  <c r="F21" i="6"/>
  <c r="F22" i="6"/>
  <c r="F23" i="6"/>
  <c r="F24" i="6"/>
  <c r="F25" i="6"/>
  <c r="F26" i="6"/>
  <c r="F27" i="6"/>
  <c r="F28" i="6"/>
  <c r="F29" i="6"/>
  <c r="F30" i="6"/>
  <c r="C31" i="6"/>
  <c r="B31" i="6"/>
  <c r="B11" i="6"/>
  <c r="H42" i="6"/>
  <c r="H43" i="6"/>
  <c r="H44" i="6"/>
  <c r="H45" i="6"/>
  <c r="H41" i="6"/>
  <c r="H12" i="6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H101" i="6"/>
  <c r="F101" i="6"/>
  <c r="L100" i="6"/>
  <c r="M100" i="6" s="1"/>
  <c r="H100" i="6"/>
  <c r="F100" i="6"/>
  <c r="L99" i="6"/>
  <c r="M99" i="6" s="1"/>
  <c r="H99" i="6"/>
  <c r="F99" i="6"/>
  <c r="L98" i="6"/>
  <c r="M98" i="6" s="1"/>
  <c r="L97" i="6"/>
  <c r="M97" i="6" s="1"/>
  <c r="H97" i="6"/>
  <c r="F97" i="6"/>
  <c r="L96" i="6"/>
  <c r="M96" i="6" s="1"/>
  <c r="H96" i="6"/>
  <c r="F96" i="6"/>
  <c r="L95" i="6"/>
  <c r="M95" i="6" s="1"/>
  <c r="H95" i="6"/>
  <c r="F95" i="6"/>
  <c r="L94" i="6"/>
  <c r="M94" i="6" s="1"/>
  <c r="H94" i="6"/>
  <c r="F94" i="6"/>
  <c r="L93" i="6"/>
  <c r="M93" i="6" s="1"/>
  <c r="H93" i="6"/>
  <c r="F93" i="6"/>
  <c r="L92" i="6"/>
  <c r="M92" i="6" s="1"/>
  <c r="H92" i="6"/>
  <c r="F92" i="6"/>
  <c r="L91" i="6"/>
  <c r="M91" i="6" s="1"/>
  <c r="H91" i="6"/>
  <c r="F91" i="6"/>
  <c r="L90" i="6"/>
  <c r="M90" i="6" s="1"/>
  <c r="H90" i="6"/>
  <c r="F90" i="6"/>
  <c r="L89" i="6"/>
  <c r="M89" i="6" s="1"/>
  <c r="H89" i="6"/>
  <c r="F89" i="6"/>
  <c r="L88" i="6"/>
  <c r="M88" i="6" s="1"/>
  <c r="H88" i="6"/>
  <c r="F88" i="6"/>
  <c r="L87" i="6"/>
  <c r="M87" i="6" s="1"/>
  <c r="H87" i="6"/>
  <c r="F87" i="6"/>
  <c r="L86" i="6"/>
  <c r="M86" i="6" s="1"/>
  <c r="H86" i="6"/>
  <c r="F86" i="6"/>
  <c r="L85" i="6"/>
  <c r="M85" i="6" s="1"/>
  <c r="H85" i="6"/>
  <c r="F85" i="6"/>
  <c r="F84" i="6" s="1"/>
  <c r="G84" i="6"/>
  <c r="E84" i="6"/>
  <c r="D84" i="6"/>
  <c r="C84" i="6"/>
  <c r="B84" i="6"/>
  <c r="L83" i="6"/>
  <c r="M83" i="6" s="1"/>
  <c r="H83" i="6"/>
  <c r="F83" i="6"/>
  <c r="L82" i="6"/>
  <c r="M82" i="6" s="1"/>
  <c r="H82" i="6"/>
  <c r="F82" i="6"/>
  <c r="L81" i="6"/>
  <c r="M81" i="6" s="1"/>
  <c r="L80" i="6"/>
  <c r="M80" i="6" s="1"/>
  <c r="L79" i="6"/>
  <c r="M79" i="6" s="1"/>
  <c r="H79" i="6"/>
  <c r="F79" i="6"/>
  <c r="L78" i="6"/>
  <c r="M78" i="6" s="1"/>
  <c r="L77" i="6"/>
  <c r="M77" i="6" s="1"/>
  <c r="L76" i="6"/>
  <c r="M76" i="6" s="1"/>
  <c r="H76" i="6"/>
  <c r="F76" i="6"/>
  <c r="L75" i="6"/>
  <c r="M75" i="6" s="1"/>
  <c r="H75" i="6"/>
  <c r="F75" i="6"/>
  <c r="L74" i="6"/>
  <c r="M74" i="6" s="1"/>
  <c r="F74" i="6"/>
  <c r="L73" i="6"/>
  <c r="M73" i="6" s="1"/>
  <c r="H73" i="6"/>
  <c r="F73" i="6"/>
  <c r="L72" i="6"/>
  <c r="M72" i="6" s="1"/>
  <c r="H72" i="6"/>
  <c r="F72" i="6"/>
  <c r="L71" i="6"/>
  <c r="M71" i="6" s="1"/>
  <c r="H71" i="6"/>
  <c r="F71" i="6"/>
  <c r="L70" i="6"/>
  <c r="M70" i="6" s="1"/>
  <c r="H70" i="6"/>
  <c r="F70" i="6"/>
  <c r="L69" i="6"/>
  <c r="M69" i="6" s="1"/>
  <c r="H69" i="6"/>
  <c r="F69" i="6"/>
  <c r="L68" i="6"/>
  <c r="M68" i="6" s="1"/>
  <c r="H68" i="6"/>
  <c r="F68" i="6"/>
  <c r="L67" i="6"/>
  <c r="M67" i="6" s="1"/>
  <c r="F67" i="6"/>
  <c r="L66" i="6"/>
  <c r="M66" i="6" s="1"/>
  <c r="H66" i="6"/>
  <c r="F66" i="6"/>
  <c r="L65" i="6"/>
  <c r="M65" i="6" s="1"/>
  <c r="H65" i="6"/>
  <c r="F65" i="6"/>
  <c r="L64" i="6"/>
  <c r="M64" i="6" s="1"/>
  <c r="H64" i="6"/>
  <c r="F64" i="6"/>
  <c r="L63" i="6"/>
  <c r="M63" i="6" s="1"/>
  <c r="F63" i="6"/>
  <c r="L62" i="6"/>
  <c r="M62" i="6" s="1"/>
  <c r="H62" i="6"/>
  <c r="F62" i="6"/>
  <c r="L61" i="6"/>
  <c r="M61" i="6" s="1"/>
  <c r="H61" i="6"/>
  <c r="F61" i="6"/>
  <c r="G60" i="6"/>
  <c r="E60" i="6"/>
  <c r="D60" i="6"/>
  <c r="C60" i="6"/>
  <c r="B60" i="6"/>
  <c r="L59" i="6"/>
  <c r="M59" i="6" s="1"/>
  <c r="L58" i="6"/>
  <c r="M58" i="6" s="1"/>
  <c r="H58" i="6"/>
  <c r="F58" i="6"/>
  <c r="L57" i="6"/>
  <c r="M57" i="6" s="1"/>
  <c r="H57" i="6"/>
  <c r="F57" i="6"/>
  <c r="L56" i="6"/>
  <c r="M56" i="6" s="1"/>
  <c r="H56" i="6"/>
  <c r="F56" i="6"/>
  <c r="L55" i="6"/>
  <c r="M55" i="6" s="1"/>
  <c r="H55" i="6"/>
  <c r="F55" i="6"/>
  <c r="L54" i="6"/>
  <c r="M54" i="6" s="1"/>
  <c r="H54" i="6"/>
  <c r="F54" i="6"/>
  <c r="L53" i="6"/>
  <c r="M53" i="6" s="1"/>
  <c r="H53" i="6"/>
  <c r="H52" i="6" s="1"/>
  <c r="F53" i="6"/>
  <c r="K52" i="6"/>
  <c r="J52" i="6"/>
  <c r="I52" i="6"/>
  <c r="G52" i="6"/>
  <c r="F52" i="6"/>
  <c r="C52" i="6"/>
  <c r="B52" i="6"/>
  <c r="L51" i="6"/>
  <c r="M51" i="6" s="1"/>
  <c r="F51" i="6"/>
  <c r="L50" i="6"/>
  <c r="M50" i="6" s="1"/>
  <c r="F50" i="6"/>
  <c r="L49" i="6"/>
  <c r="M49" i="6" s="1"/>
  <c r="F49" i="6"/>
  <c r="H48" i="6"/>
  <c r="K46" i="6"/>
  <c r="K31" i="6" s="1"/>
  <c r="J46" i="6"/>
  <c r="J31" i="6" s="1"/>
  <c r="I46" i="6"/>
  <c r="I31" i="6" s="1"/>
  <c r="E46" i="6"/>
  <c r="E31" i="6" s="1"/>
  <c r="L45" i="6"/>
  <c r="M45" i="6" s="1"/>
  <c r="F45" i="6"/>
  <c r="L44" i="6"/>
  <c r="M44" i="6" s="1"/>
  <c r="F44" i="6"/>
  <c r="L43" i="6"/>
  <c r="M43" i="6" s="1"/>
  <c r="F43" i="6"/>
  <c r="M42" i="6"/>
  <c r="L42" i="6"/>
  <c r="F42" i="6"/>
  <c r="L41" i="6"/>
  <c r="M41" i="6" s="1"/>
  <c r="F41" i="6"/>
  <c r="L40" i="6"/>
  <c r="M40" i="6" s="1"/>
  <c r="F40" i="6"/>
  <c r="L39" i="6"/>
  <c r="M39" i="6" s="1"/>
  <c r="H39" i="6"/>
  <c r="F39" i="6"/>
  <c r="L38" i="6"/>
  <c r="M38" i="6" s="1"/>
  <c r="F38" i="6"/>
  <c r="L37" i="6"/>
  <c r="M37" i="6" s="1"/>
  <c r="F37" i="6"/>
  <c r="L36" i="6"/>
  <c r="M36" i="6" s="1"/>
  <c r="L35" i="6"/>
  <c r="M35" i="6" s="1"/>
  <c r="F35" i="6"/>
  <c r="L34" i="6"/>
  <c r="M34" i="6" s="1"/>
  <c r="F34" i="6"/>
  <c r="L33" i="6"/>
  <c r="M33" i="6" s="1"/>
  <c r="H33" i="6"/>
  <c r="F33" i="6"/>
  <c r="G32" i="6"/>
  <c r="L32" i="6" s="1"/>
  <c r="M32" i="6" s="1"/>
  <c r="F32" i="6"/>
  <c r="L30" i="6"/>
  <c r="L29" i="6"/>
  <c r="L28" i="6"/>
  <c r="M28" i="6" s="1"/>
  <c r="H28" i="6"/>
  <c r="L27" i="6"/>
  <c r="M27" i="6" s="1"/>
  <c r="H27" i="6"/>
  <c r="L26" i="6"/>
  <c r="M26" i="6" s="1"/>
  <c r="H26" i="6"/>
  <c r="G25" i="6"/>
  <c r="H25" i="6" s="1"/>
  <c r="L24" i="6"/>
  <c r="M24" i="6" s="1"/>
  <c r="H24" i="6"/>
  <c r="L23" i="6"/>
  <c r="M23" i="6" s="1"/>
  <c r="H23" i="6"/>
  <c r="L22" i="6"/>
  <c r="M22" i="6" s="1"/>
  <c r="H22" i="6"/>
  <c r="L21" i="6"/>
  <c r="M21" i="6" s="1"/>
  <c r="H21" i="6"/>
  <c r="L20" i="6"/>
  <c r="M20" i="6" s="1"/>
  <c r="H20" i="6"/>
  <c r="L19" i="6"/>
  <c r="M19" i="6" s="1"/>
  <c r="H19" i="6"/>
  <c r="C19" i="6"/>
  <c r="L18" i="6"/>
  <c r="H18" i="6"/>
  <c r="D18" i="6"/>
  <c r="M18" i="6" s="1"/>
  <c r="L17" i="6"/>
  <c r="M17" i="6" s="1"/>
  <c r="H17" i="6"/>
  <c r="G16" i="6"/>
  <c r="L16" i="6" s="1"/>
  <c r="M16" i="6" s="1"/>
  <c r="F16" i="6"/>
  <c r="K14" i="6"/>
  <c r="K7" i="6" s="1"/>
  <c r="J14" i="6"/>
  <c r="J7" i="6" s="1"/>
  <c r="F15" i="6"/>
  <c r="C15" i="6"/>
  <c r="I14" i="6"/>
  <c r="I7" i="6" s="1"/>
  <c r="E14" i="6"/>
  <c r="E11" i="6" s="1"/>
  <c r="D14" i="6"/>
  <c r="D7" i="6" s="1"/>
  <c r="C14" i="6"/>
  <c r="C11" i="6" s="1"/>
  <c r="L13" i="6"/>
  <c r="M13" i="6" s="1"/>
  <c r="G13" i="6"/>
  <c r="H13" i="6" s="1"/>
  <c r="F13" i="6"/>
  <c r="L12" i="6"/>
  <c r="M12" i="6" s="1"/>
  <c r="F12" i="6"/>
  <c r="L10" i="6"/>
  <c r="M10" i="6" s="1"/>
  <c r="H10" i="6"/>
  <c r="F10" i="6"/>
  <c r="C10" i="6"/>
  <c r="L9" i="6"/>
  <c r="M9" i="6" s="1"/>
  <c r="H9" i="6"/>
  <c r="F9" i="6"/>
  <c r="G8" i="6"/>
  <c r="L8" i="6" s="1"/>
  <c r="F8" i="6"/>
  <c r="C8" i="6"/>
  <c r="B7" i="6"/>
  <c r="L120" i="3"/>
  <c r="F119" i="3"/>
  <c r="E118" i="3"/>
  <c r="H118" i="3" s="1"/>
  <c r="I118" i="3"/>
  <c r="J118" i="3"/>
  <c r="K118" i="3"/>
  <c r="D118" i="3"/>
  <c r="F110" i="3"/>
  <c r="L96" i="3"/>
  <c r="M96" i="3" s="1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L114" i="3"/>
  <c r="M114" i="3" s="1"/>
  <c r="L115" i="3"/>
  <c r="M115" i="3" s="1"/>
  <c r="L116" i="3"/>
  <c r="M116" i="3" s="1"/>
  <c r="L117" i="3"/>
  <c r="M117" i="3" s="1"/>
  <c r="L119" i="3"/>
  <c r="M119" i="3" s="1"/>
  <c r="L121" i="3"/>
  <c r="M121" i="3" s="1"/>
  <c r="L122" i="3"/>
  <c r="M122" i="3" s="1"/>
  <c r="L123" i="3"/>
  <c r="M123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133" i="3"/>
  <c r="M133" i="3" s="1"/>
  <c r="L134" i="3"/>
  <c r="M134" i="3" s="1"/>
  <c r="L135" i="3"/>
  <c r="L136" i="3"/>
  <c r="M136" i="3" s="1"/>
  <c r="L137" i="3"/>
  <c r="M137" i="3" s="1"/>
  <c r="L138" i="3"/>
  <c r="M138" i="3" s="1"/>
  <c r="L139" i="3"/>
  <c r="M139" i="3" s="1"/>
  <c r="L140" i="3"/>
  <c r="M140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L148" i="3"/>
  <c r="M148" i="3" s="1"/>
  <c r="L149" i="3"/>
  <c r="M149" i="3" s="1"/>
  <c r="L151" i="3"/>
  <c r="M151" i="3" s="1"/>
  <c r="M150" i="3" s="1"/>
  <c r="L152" i="3"/>
  <c r="M152" i="3" s="1"/>
  <c r="L154" i="3"/>
  <c r="L155" i="3"/>
  <c r="M155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9" i="3"/>
  <c r="M169" i="3" s="1"/>
  <c r="L170" i="3"/>
  <c r="M170" i="3" s="1"/>
  <c r="L172" i="3"/>
  <c r="M172" i="3" s="1"/>
  <c r="L173" i="3"/>
  <c r="M173" i="3" s="1"/>
  <c r="L174" i="3"/>
  <c r="M174" i="3" s="1"/>
  <c r="L179" i="3"/>
  <c r="M179" i="3" s="1"/>
  <c r="L180" i="3"/>
  <c r="M180" i="3" s="1"/>
  <c r="L181" i="3"/>
  <c r="M181" i="3" s="1"/>
  <c r="L182" i="3"/>
  <c r="M182" i="3" s="1"/>
  <c r="L184" i="3"/>
  <c r="M184" i="3" s="1"/>
  <c r="L185" i="3"/>
  <c r="M185" i="3" s="1"/>
  <c r="L187" i="3"/>
  <c r="M187" i="3" s="1"/>
  <c r="L168" i="3" l="1"/>
  <c r="M168" i="3" s="1"/>
  <c r="G14" i="6"/>
  <c r="G11" i="6" s="1"/>
  <c r="L25" i="6"/>
  <c r="M25" i="6" s="1"/>
  <c r="F18" i="6"/>
  <c r="L104" i="3"/>
  <c r="L9" i="7"/>
  <c r="M9" i="7" s="1"/>
  <c r="L12" i="7"/>
  <c r="M12" i="7" s="1"/>
  <c r="L21" i="7"/>
  <c r="M21" i="7" s="1"/>
  <c r="L27" i="7"/>
  <c r="M147" i="3"/>
  <c r="H16" i="6"/>
  <c r="L52" i="6"/>
  <c r="M52" i="6" s="1"/>
  <c r="C3" i="7"/>
  <c r="D10" i="7"/>
  <c r="F10" i="7" s="1"/>
  <c r="F7" i="7" s="1"/>
  <c r="F14" i="7"/>
  <c r="H42" i="7"/>
  <c r="H27" i="7" s="1"/>
  <c r="E132" i="3"/>
  <c r="M154" i="3"/>
  <c r="M153" i="3" s="1"/>
  <c r="L153" i="3"/>
  <c r="M113" i="3"/>
  <c r="M135" i="3"/>
  <c r="L132" i="3"/>
  <c r="M178" i="3"/>
  <c r="M171" i="3"/>
  <c r="L150" i="3"/>
  <c r="L178" i="3"/>
  <c r="L171" i="3"/>
  <c r="M4" i="7"/>
  <c r="K7" i="7"/>
  <c r="K3" i="7"/>
  <c r="L10" i="7"/>
  <c r="H4" i="7"/>
  <c r="H11" i="7"/>
  <c r="M43" i="7"/>
  <c r="L11" i="7"/>
  <c r="M11" i="7" s="1"/>
  <c r="G3" i="7"/>
  <c r="H10" i="7"/>
  <c r="H7" i="7" s="1"/>
  <c r="D42" i="7"/>
  <c r="F118" i="3"/>
  <c r="L118" i="3"/>
  <c r="M118" i="3" s="1"/>
  <c r="L47" i="6"/>
  <c r="L46" i="6" s="1"/>
  <c r="L31" i="6" s="1"/>
  <c r="G46" i="6"/>
  <c r="G31" i="6" s="1"/>
  <c r="F60" i="6"/>
  <c r="H84" i="6"/>
  <c r="I11" i="6"/>
  <c r="D11" i="6"/>
  <c r="C7" i="6"/>
  <c r="J11" i="6"/>
  <c r="M47" i="6"/>
  <c r="F48" i="6"/>
  <c r="K11" i="6"/>
  <c r="H60" i="6"/>
  <c r="L84" i="6"/>
  <c r="M84" i="6" s="1"/>
  <c r="M8" i="6"/>
  <c r="L14" i="6"/>
  <c r="M14" i="6" s="1"/>
  <c r="M11" i="6" s="1"/>
  <c r="L15" i="6"/>
  <c r="M15" i="6" s="1"/>
  <c r="L60" i="6"/>
  <c r="M60" i="6" s="1"/>
  <c r="E7" i="6"/>
  <c r="H8" i="6"/>
  <c r="F14" i="6"/>
  <c r="H15" i="6"/>
  <c r="D46" i="6"/>
  <c r="D31" i="6" s="1"/>
  <c r="F31" i="6" s="1"/>
  <c r="G7" i="6"/>
  <c r="M120" i="3"/>
  <c r="H14" i="6" l="1"/>
  <c r="H11" i="6" s="1"/>
  <c r="F7" i="6"/>
  <c r="M132" i="3"/>
  <c r="L7" i="6"/>
  <c r="D7" i="7"/>
  <c r="D3" i="7"/>
  <c r="H3" i="7"/>
  <c r="L7" i="7"/>
  <c r="M10" i="7"/>
  <c r="M7" i="7" s="1"/>
  <c r="L3" i="7"/>
  <c r="F3" i="7"/>
  <c r="M42" i="7"/>
  <c r="M27" i="7" s="1"/>
  <c r="D27" i="7"/>
  <c r="F27" i="7" s="1"/>
  <c r="F42" i="7"/>
  <c r="H46" i="6"/>
  <c r="H31" i="6" s="1"/>
  <c r="M7" i="6"/>
  <c r="F11" i="6"/>
  <c r="L11" i="6"/>
  <c r="H7" i="6"/>
  <c r="M46" i="6"/>
  <c r="M31" i="6" s="1"/>
  <c r="F46" i="6"/>
  <c r="F173" i="3"/>
  <c r="F174" i="3"/>
  <c r="F172" i="3"/>
  <c r="C157" i="3"/>
  <c r="D157" i="3"/>
  <c r="D103" i="3" s="1"/>
  <c r="E157" i="3"/>
  <c r="E103" i="3" s="1"/>
  <c r="H103" i="3" s="1"/>
  <c r="B157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5" i="3"/>
  <c r="F154" i="3"/>
  <c r="F151" i="3"/>
  <c r="F150" i="3" s="1"/>
  <c r="F148" i="3"/>
  <c r="F147" i="3"/>
  <c r="F146" i="3"/>
  <c r="F145" i="3"/>
  <c r="F144" i="3"/>
  <c r="F171" i="3" l="1"/>
  <c r="F103" i="3"/>
  <c r="F153" i="3"/>
  <c r="M3" i="7"/>
  <c r="L157" i="3"/>
  <c r="F157" i="3"/>
  <c r="F143" i="3"/>
  <c r="F142" i="3"/>
  <c r="F140" i="3"/>
  <c r="F139" i="3"/>
  <c r="F138" i="3"/>
  <c r="F137" i="3"/>
  <c r="F135" i="3"/>
  <c r="F136" i="3"/>
  <c r="F134" i="3"/>
  <c r="F133" i="3"/>
  <c r="F113" i="3"/>
  <c r="F114" i="3"/>
  <c r="F115" i="3"/>
  <c r="F116" i="3"/>
  <c r="F117" i="3"/>
  <c r="F120" i="3"/>
  <c r="F121" i="3"/>
  <c r="F122" i="3"/>
  <c r="F123" i="3"/>
  <c r="C124" i="3"/>
  <c r="C103" i="3" s="1"/>
  <c r="I124" i="3"/>
  <c r="I103" i="3" s="1"/>
  <c r="J124" i="3"/>
  <c r="J103" i="3" s="1"/>
  <c r="K124" i="3"/>
  <c r="K103" i="3" s="1"/>
  <c r="B124" i="3"/>
  <c r="B103" i="3" s="1"/>
  <c r="F130" i="3"/>
  <c r="F129" i="3"/>
  <c r="F128" i="3"/>
  <c r="F127" i="3"/>
  <c r="F126" i="3"/>
  <c r="F125" i="3"/>
  <c r="F112" i="3"/>
  <c r="F109" i="3"/>
  <c r="F111" i="3"/>
  <c r="F106" i="3"/>
  <c r="F107" i="3"/>
  <c r="F105" i="3"/>
  <c r="M104" i="3"/>
  <c r="F104" i="3"/>
  <c r="L103" i="3" l="1"/>
  <c r="M103" i="3" s="1"/>
  <c r="F132" i="3"/>
  <c r="M157" i="3"/>
  <c r="L124" i="3"/>
  <c r="M124" i="3" s="1"/>
  <c r="F124" i="3"/>
  <c r="L92" i="3"/>
  <c r="M92" i="3" s="1"/>
  <c r="F85" i="3"/>
  <c r="F82" i="3"/>
  <c r="L83" i="3"/>
  <c r="M83" i="3" s="1"/>
  <c r="L76" i="3"/>
  <c r="M76" i="3" s="1"/>
  <c r="L78" i="3"/>
  <c r="M78" i="3" s="1"/>
  <c r="L79" i="3"/>
  <c r="M79" i="3" s="1"/>
  <c r="L84" i="3"/>
  <c r="M84" i="3" s="1"/>
  <c r="L85" i="3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3" i="3"/>
  <c r="M93" i="3" s="1"/>
  <c r="L94" i="3"/>
  <c r="M94" i="3" s="1"/>
  <c r="L95" i="3"/>
  <c r="M95" i="3" s="1"/>
  <c r="L77" i="3"/>
  <c r="M77" i="3" s="1"/>
  <c r="F76" i="3"/>
  <c r="F77" i="3"/>
  <c r="F78" i="3"/>
  <c r="F79" i="3"/>
  <c r="F80" i="3"/>
  <c r="F83" i="3"/>
  <c r="F86" i="3"/>
  <c r="F87" i="3"/>
  <c r="F88" i="3"/>
  <c r="F90" i="3"/>
  <c r="F92" i="3"/>
  <c r="F93" i="3"/>
  <c r="F94" i="3"/>
  <c r="F95" i="3"/>
  <c r="B75" i="3"/>
  <c r="C86" i="3"/>
  <c r="C82" i="3"/>
  <c r="C81" i="3" s="1"/>
  <c r="C78" i="3"/>
  <c r="C76" i="3"/>
  <c r="O104" i="3" l="1"/>
  <c r="N104" i="3"/>
  <c r="L80" i="3"/>
  <c r="M80" i="3" s="1"/>
  <c r="M85" i="3"/>
  <c r="L82" i="3"/>
  <c r="M82" i="3" s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I81" i="3"/>
  <c r="I75" i="3" s="1"/>
  <c r="J81" i="3" l="1"/>
  <c r="J75" i="3" s="1"/>
  <c r="K81" i="3"/>
  <c r="K75" i="3" s="1"/>
  <c r="C75" i="3"/>
  <c r="E81" i="3"/>
  <c r="H81" i="3" s="1"/>
  <c r="H75" i="3" s="1"/>
  <c r="D81" i="3"/>
  <c r="D75" i="3" s="1"/>
  <c r="E75" i="3" l="1"/>
  <c r="L81" i="3"/>
  <c r="F81" i="3"/>
  <c r="F75" i="3" s="1"/>
  <c r="M81" i="3" l="1"/>
  <c r="M75" i="3" s="1"/>
  <c r="L75" i="3"/>
</calcChain>
</file>

<file path=xl/sharedStrings.xml><?xml version="1.0" encoding="utf-8"?>
<sst xmlns="http://schemas.openxmlformats.org/spreadsheetml/2006/main" count="381" uniqueCount="184">
  <si>
    <t>Факт за 2017 год</t>
  </si>
  <si>
    <t>Ожидаемое исполнение за 2018 год</t>
  </si>
  <si>
    <t>(тыс. рублей)</t>
  </si>
  <si>
    <t>% исполнения</t>
  </si>
  <si>
    <t>Расходы по экономической структуре</t>
  </si>
  <si>
    <t>Заработная плата с начислениями</t>
  </si>
  <si>
    <t>Прочие выплаты</t>
  </si>
  <si>
    <t>Услуги связи</t>
  </si>
  <si>
    <t>Транспортные услуги</t>
  </si>
  <si>
    <t>доставка угля</t>
  </si>
  <si>
    <t>Коммунальные услуги, в т.ч. уголь</t>
  </si>
  <si>
    <t>ст.223</t>
  </si>
  <si>
    <t>закупка угля</t>
  </si>
  <si>
    <t>Арендная плата</t>
  </si>
  <si>
    <t>Работы, услуги по содерж. имущ-ва</t>
  </si>
  <si>
    <t>Прочие работы,услуги</t>
  </si>
  <si>
    <t>втч Дор фонд</t>
  </si>
  <si>
    <t>втч за счет федеральных целевых</t>
  </si>
  <si>
    <t>Обслуж.гос.долга</t>
  </si>
  <si>
    <t>Социальное обеспечение</t>
  </si>
  <si>
    <t>Безвозмездные перечисления орг-циям (241)</t>
  </si>
  <si>
    <t>Перечисления другим бюджетам БС РФ (242)</t>
  </si>
  <si>
    <t>Прочие расходы (290)</t>
  </si>
  <si>
    <t>Капитальные вложения (310)</t>
  </si>
  <si>
    <t>Увелич.стоим-сти матер.запасов (340)</t>
  </si>
  <si>
    <t>Отклонение (дефицит -)</t>
  </si>
  <si>
    <t>Кредит. зад-ть на 01.01.2018</t>
  </si>
  <si>
    <t>Ожидаемое исполнение</t>
  </si>
  <si>
    <t>консолидированного бюджета ____________________ кожууна за 2018 год</t>
  </si>
  <si>
    <t>Октябрь</t>
  </si>
  <si>
    <t>Ноябрь</t>
  </si>
  <si>
    <t>Декабрь</t>
  </si>
  <si>
    <t>Уточненный план</t>
  </si>
  <si>
    <t>Кредит. зад-ть на 01.11.2018</t>
  </si>
  <si>
    <t>Факт на 01.10.18</t>
  </si>
  <si>
    <t>Факт на 01.11.18</t>
  </si>
  <si>
    <t>В том числе за счет собственных средст (за исключением целевых республиканских, федеральных средств)</t>
  </si>
  <si>
    <t>Прочие выплаты, в том числе</t>
  </si>
  <si>
    <t>Транспортные услуги,  в том числе</t>
  </si>
  <si>
    <t>Арендная плата,  в том числе</t>
  </si>
  <si>
    <t>Работы, услуги по содерж. имущ-ва,  в том числе</t>
  </si>
  <si>
    <t>Прочие работы,услуги,  в том числе</t>
  </si>
  <si>
    <t>Безвозмездные перечисления орг-циям (241),  в том числе</t>
  </si>
  <si>
    <t>Перечисления другим бюджетам БС РФ (242),  в том числе</t>
  </si>
  <si>
    <t>Социальное обеспечение,  в том числе</t>
  </si>
  <si>
    <t>Прочие расходы (290),  в том числе</t>
  </si>
  <si>
    <t>Капитальные вложения (310),  в том числе</t>
  </si>
  <si>
    <t>Увелич.стоим-сти матер.запасов (340),  в том числе</t>
  </si>
  <si>
    <t>Прошу расшифровать в разрезе СубКОСГУ, если дорожный фонд - отдельно написать - дорожный фонд!!!</t>
  </si>
  <si>
    <t>Прошу расшифровать в разрезе СубКОСГУ, если дорожный фонд - отдельно написать - ДОРОЖНЫЙ ФОНД!!!</t>
  </si>
  <si>
    <t>консолидированного бюджета Чаа-Хольского кожууна за 2018 год</t>
  </si>
  <si>
    <t>Суточные при командировках на курсы повышения квалификации</t>
  </si>
  <si>
    <t>Суточные при служебных командировках</t>
  </si>
  <si>
    <t>Льготы ЖКУ сельским специалистам</t>
  </si>
  <si>
    <t>Другие аналогичные расходы</t>
  </si>
  <si>
    <t>Оплата проезда при командировках на курсы повышения квалификации</t>
  </si>
  <si>
    <t>Оплата за проживание в жилых помещениях при служебных командировках</t>
  </si>
  <si>
    <t>Содержание и ремонт оргтехники</t>
  </si>
  <si>
    <t>Противопожарные мероприятия</t>
  </si>
  <si>
    <t>Содержание и ремонт зданий</t>
  </si>
  <si>
    <t>Заправка картриджей</t>
  </si>
  <si>
    <t>Уборка и вывоз снега, мусора (ДФ)</t>
  </si>
  <si>
    <t>Разработка генеральных планов</t>
  </si>
  <si>
    <t>Разработка проектной и сметной документации</t>
  </si>
  <si>
    <t>Межевание границ земельных участков</t>
  </si>
  <si>
    <t>Типографские работы, услуги (226.10)</t>
  </si>
  <si>
    <t>Медицинские услуги (226.11)</t>
  </si>
  <si>
    <t>Услуги по страхованию имущества, гражданской ответственности и здоровья (226,08)</t>
  </si>
  <si>
    <t>Оплата услуг в области информационных технологий (226,09)</t>
  </si>
  <si>
    <t>Иные работы и услуги (226.26)</t>
  </si>
  <si>
    <t>Выплата компенсаций, связанных с депутатской деятельностью (226.21)</t>
  </si>
  <si>
    <t>Приобретение и обновление справочных баз данных (226.36)</t>
  </si>
  <si>
    <t>Другие (226.99)</t>
  </si>
  <si>
    <t>Оплата услуг по обучению на курсах повышения квалификации 226.20)</t>
  </si>
  <si>
    <t>Расходы по оплате труда с начислениями по договорам гражданско-правового характера</t>
  </si>
  <si>
    <t>Найм жилых помещений при командировках на курсы повышения квалификации (226.16)</t>
  </si>
  <si>
    <t>Прочие работы, услуги (226.0004)</t>
  </si>
  <si>
    <t>Информационное освещение (226.30)</t>
  </si>
  <si>
    <t>Субсидии на поддержку сельского хозяйства</t>
  </si>
  <si>
    <t>Оплата льгот отдельным категориям граждан по оплате ЖКУ (262,05)</t>
  </si>
  <si>
    <t>Социальные выплаты гражданам на приобретение (строительство) жилья (262.03)</t>
  </si>
  <si>
    <t>Налог на имущество (290.01)</t>
  </si>
  <si>
    <t>Земельный налог (290.02)</t>
  </si>
  <si>
    <t>Транспортный налог (290.03)</t>
  </si>
  <si>
    <t>Плата за загрязнение окружающей среды (290.04)</t>
  </si>
  <si>
    <t>Государственная пошлина (290.05)</t>
  </si>
  <si>
    <t>Уплата штрафов и пеней (290.07)</t>
  </si>
  <si>
    <t>Возмещение морального вреда по решению судебных органов (290.10)</t>
  </si>
  <si>
    <t>Приобретение подарочной и сувенирной прдукции (290.11)</t>
  </si>
  <si>
    <t>Резервный фонд (290.14)</t>
  </si>
  <si>
    <t>Взносы за членство в организациях (290.13)</t>
  </si>
  <si>
    <t>Другие аналогичные расходы (290.15)</t>
  </si>
  <si>
    <t>Возмещение судебных издержек на основании вступивших в силу судебных актов (290.18)</t>
  </si>
  <si>
    <t>Другие расходы (290.99)</t>
  </si>
  <si>
    <t>Приобретение объектов для комплектования библиотечного фонда (310.03)</t>
  </si>
  <si>
    <t>Приобретение основных фондов (310.04)</t>
  </si>
  <si>
    <t>Другие аналогичные расходы (310.07)</t>
  </si>
  <si>
    <t>Приобретение продуктов питания (340.01)</t>
  </si>
  <si>
    <t>Оплата проезда при служебных командировках</t>
  </si>
  <si>
    <t>Всего</t>
  </si>
  <si>
    <t>В том числе за счет собственных средств</t>
  </si>
  <si>
    <t>приобретение автотранспорта</t>
  </si>
  <si>
    <t>Строительство, реконструкция, приобретение (изготовление) объектов, относящихся к основным средствам, находящихся в государственной, муниципальной собственности, полученных в аренду или безвозмездное пользование</t>
  </si>
  <si>
    <t>Приобретение медикаментов и перевязочных средств</t>
  </si>
  <si>
    <t>Приобретение мягкого инвентаря</t>
  </si>
  <si>
    <t>Приобретение горюче-смазочных материалов</t>
  </si>
  <si>
    <t>Приобретение строительных материалов</t>
  </si>
  <si>
    <t>Приобретение расходных материалов</t>
  </si>
  <si>
    <t>Приобретение запасных частей</t>
  </si>
  <si>
    <t>Уборка и вывоз снега, мусора   226</t>
  </si>
  <si>
    <t>Иные работы и услуги 226</t>
  </si>
  <si>
    <t>Приобретение автотранспорта 310</t>
  </si>
  <si>
    <t>Иные работы и услуги (ДФ)</t>
  </si>
  <si>
    <t>приобретение автотранспорта (ДФ)</t>
  </si>
  <si>
    <t>Приобретение расходных материалов (ДФ)</t>
  </si>
  <si>
    <t>Приобретение горюче-смазочных материалов (ДФ)</t>
  </si>
  <si>
    <t>ДОХОДЫ ВСЕГО</t>
  </si>
  <si>
    <t>в том числе</t>
  </si>
  <si>
    <t>Собственные доходы</t>
  </si>
  <si>
    <t xml:space="preserve">       в том числе:</t>
  </si>
  <si>
    <t xml:space="preserve">      - налоговые доходы</t>
  </si>
  <si>
    <t>НДФЛ</t>
  </si>
  <si>
    <t>акцизы</t>
  </si>
  <si>
    <t>ЕНДВ</t>
  </si>
  <si>
    <t>ЕСХН</t>
  </si>
  <si>
    <t>патенты</t>
  </si>
  <si>
    <t>налог на имущество физлиц</t>
  </si>
  <si>
    <t>налог на имущество орган</t>
  </si>
  <si>
    <t>земельный налог</t>
  </si>
  <si>
    <t>госпошлина</t>
  </si>
  <si>
    <t xml:space="preserve">      - неналоговые доходы</t>
  </si>
  <si>
    <t>аренда имущества</t>
  </si>
  <si>
    <t>аренда земельных участков</t>
  </si>
  <si>
    <t>платежи при пользовании природными ресурсами</t>
  </si>
  <si>
    <t>доходы от оказания платных услуг (работ)</t>
  </si>
  <si>
    <t>продажа имущества</t>
  </si>
  <si>
    <t xml:space="preserve">продажа земельных участков </t>
  </si>
  <si>
    <t>штрафы, санкции, возмещение ущерба</t>
  </si>
  <si>
    <t>прочие неналоговые доходы</t>
  </si>
  <si>
    <t>Финансовая помощь</t>
  </si>
  <si>
    <t xml:space="preserve">дотации, </t>
  </si>
  <si>
    <t>дотация на выравнивание</t>
  </si>
  <si>
    <t>дотация на сбалансированность</t>
  </si>
  <si>
    <t xml:space="preserve">субвенции из фонда компенсаций </t>
  </si>
  <si>
    <t>дот поселениям</t>
  </si>
  <si>
    <t>жку отд кат</t>
  </si>
  <si>
    <t>1 реб</t>
  </si>
  <si>
    <t>уход</t>
  </si>
  <si>
    <t>запрет алког</t>
  </si>
  <si>
    <t>ветеран труда</t>
  </si>
  <si>
    <t>ежемес пособие</t>
  </si>
  <si>
    <t>воинс</t>
  </si>
  <si>
    <t>родплата</t>
  </si>
  <si>
    <t>сод отдела</t>
  </si>
  <si>
    <t>жил субсид</t>
  </si>
  <si>
    <t>погребение</t>
  </si>
  <si>
    <t>педраб</t>
  </si>
  <si>
    <t>прис засед</t>
  </si>
  <si>
    <t>кдн</t>
  </si>
  <si>
    <t>адм ком</t>
  </si>
  <si>
    <t>из них субвенция образовательным учреждениям</t>
  </si>
  <si>
    <t>субвенции дошкольным учреждениям</t>
  </si>
  <si>
    <t>субсидии из фонда софинансирования расходов</t>
  </si>
  <si>
    <t>книжный фонд</t>
  </si>
  <si>
    <t>спортзал</t>
  </si>
  <si>
    <t>спецтехника</t>
  </si>
  <si>
    <t>ожмс</t>
  </si>
  <si>
    <t>убыток</t>
  </si>
  <si>
    <t>труднодоступный</t>
  </si>
  <si>
    <t>коммун</t>
  </si>
  <si>
    <t>оздоров</t>
  </si>
  <si>
    <t>иные межбюджетные трансферты</t>
  </si>
  <si>
    <t>прочие межбюджетные трансферты</t>
  </si>
  <si>
    <t>Безвозмездные поступления от государственных (муниципальных) организаций</t>
  </si>
  <si>
    <t>Доходы от возврата остатков целевых межбюджетных трансфертов прошлых лет</t>
  </si>
  <si>
    <t>Возврат остатков целевых межбюджетных трансфертов прошлых лет</t>
  </si>
  <si>
    <t>Бюджетный кредит</t>
  </si>
  <si>
    <t>Доля ФП в общей сумме доходов</t>
  </si>
  <si>
    <t>Удельный вес собственных доходов в общих доходах</t>
  </si>
  <si>
    <t>РАСХОДЫ ВСЕГО</t>
  </si>
  <si>
    <t>укрепление МТБ СДК</t>
  </si>
  <si>
    <t>репрессия</t>
  </si>
  <si>
    <t>терпланирование</t>
  </si>
  <si>
    <t>Уточненный план по отчету на 01.10.18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</si>
</sst>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_ ;[Red]\-#,##0\ "/>
    <numFmt numFmtId="166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4" applyNumberFormat="0" applyAlignment="0" applyProtection="0"/>
    <xf numFmtId="0" fontId="9" fillId="22" borderId="5" applyNumberFormat="0" applyAlignment="0" applyProtection="0"/>
    <xf numFmtId="0" fontId="10" fillId="22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3" borderId="10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25" borderId="11" applyNumberFormat="0" applyFon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10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/>
    <xf numFmtId="0" fontId="3" fillId="0" borderId="0" xfId="2" applyFont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0" xfId="2" applyFont="1" applyFill="1"/>
    <xf numFmtId="164" fontId="3" fillId="0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 wrapText="1"/>
    </xf>
    <xf numFmtId="0" fontId="3" fillId="0" borderId="2" xfId="2" applyFont="1" applyBorder="1"/>
    <xf numFmtId="0" fontId="3" fillId="0" borderId="0" xfId="2" applyFont="1"/>
    <xf numFmtId="164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center" wrapText="1"/>
    </xf>
    <xf numFmtId="0" fontId="3" fillId="0" borderId="0" xfId="2" applyFont="1" applyFill="1" applyAlignment="1">
      <alignment horizontal="center" vertical="center"/>
    </xf>
    <xf numFmtId="164" fontId="3" fillId="0" borderId="0" xfId="2" applyNumberFormat="1" applyFont="1" applyFill="1"/>
    <xf numFmtId="2" fontId="4" fillId="0" borderId="1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vertical="center" wrapText="1"/>
    </xf>
    <xf numFmtId="0" fontId="4" fillId="26" borderId="2" xfId="2" applyFont="1" applyFill="1" applyBorder="1" applyAlignment="1">
      <alignment horizontal="center" vertical="center"/>
    </xf>
    <xf numFmtId="164" fontId="3" fillId="26" borderId="2" xfId="2" applyNumberFormat="1" applyFont="1" applyFill="1" applyBorder="1" applyAlignment="1">
      <alignment horizontal="center" vertical="center"/>
    </xf>
    <xf numFmtId="164" fontId="3" fillId="26" borderId="0" xfId="2" applyNumberFormat="1" applyFont="1" applyFill="1"/>
    <xf numFmtId="0" fontId="4" fillId="26" borderId="0" xfId="2" applyFont="1" applyFill="1"/>
    <xf numFmtId="0" fontId="26" fillId="26" borderId="2" xfId="2" applyFont="1" applyFill="1" applyBorder="1" applyAlignment="1">
      <alignment horizontal="right" vertical="center" wrapText="1"/>
    </xf>
    <xf numFmtId="0" fontId="4" fillId="26" borderId="0" xfId="2" applyFont="1" applyFill="1" applyAlignment="1">
      <alignment horizontal="center"/>
    </xf>
    <xf numFmtId="0" fontId="3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164" fontId="3" fillId="2" borderId="0" xfId="2" applyNumberFormat="1" applyFont="1" applyFill="1"/>
    <xf numFmtId="0" fontId="26" fillId="0" borderId="2" xfId="2" applyFont="1" applyFill="1" applyBorder="1" applyAlignment="1">
      <alignment horizontal="right" vertical="center" wrapText="1"/>
    </xf>
    <xf numFmtId="164" fontId="4" fillId="26" borderId="2" xfId="2" applyNumberFormat="1" applyFont="1" applyFill="1" applyBorder="1" applyAlignment="1">
      <alignment horizontal="center" vertical="center"/>
    </xf>
    <xf numFmtId="164" fontId="4" fillId="26" borderId="2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6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/>
    </xf>
    <xf numFmtId="164" fontId="27" fillId="0" borderId="2" xfId="2" applyNumberFormat="1" applyFont="1" applyBorder="1" applyAlignment="1">
      <alignment horizontal="center"/>
    </xf>
    <xf numFmtId="164" fontId="27" fillId="2" borderId="2" xfId="2" applyNumberFormat="1" applyFont="1" applyFill="1" applyBorder="1" applyAlignment="1">
      <alignment horizontal="center"/>
    </xf>
    <xf numFmtId="164" fontId="27" fillId="26" borderId="2" xfId="2" applyNumberFormat="1" applyFont="1" applyFill="1" applyBorder="1" applyAlignment="1">
      <alignment horizontal="center"/>
    </xf>
    <xf numFmtId="164" fontId="27" fillId="0" borderId="2" xfId="2" applyNumberFormat="1" applyFont="1" applyFill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6" borderId="2" xfId="2" applyFont="1" applyFill="1" applyBorder="1" applyAlignment="1">
      <alignment horizontal="center" vertical="center" wrapText="1"/>
    </xf>
    <xf numFmtId="165" fontId="4" fillId="0" borderId="2" xfId="2" applyNumberFormat="1" applyFont="1" applyBorder="1" applyAlignment="1">
      <alignment horizontal="center" vertical="center"/>
    </xf>
    <xf numFmtId="165" fontId="4" fillId="26" borderId="2" xfId="2" applyNumberFormat="1" applyFont="1" applyFill="1" applyBorder="1" applyAlignment="1">
      <alignment horizontal="center" vertical="center"/>
    </xf>
    <xf numFmtId="0" fontId="2" fillId="26" borderId="2" xfId="2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166" fontId="2" fillId="26" borderId="2" xfId="2" applyNumberFormat="1" applyFill="1" applyBorder="1" applyAlignment="1">
      <alignment horizontal="center" vertical="center"/>
    </xf>
    <xf numFmtId="166" fontId="2" fillId="0" borderId="2" xfId="2" applyNumberForma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3" fillId="26" borderId="2" xfId="2" applyFont="1" applyFill="1" applyBorder="1" applyAlignment="1">
      <alignment horizontal="center" vertical="center" wrapText="1"/>
    </xf>
    <xf numFmtId="0" fontId="3" fillId="26" borderId="0" xfId="2" applyFont="1" applyFill="1"/>
    <xf numFmtId="166" fontId="2" fillId="27" borderId="2" xfId="2" applyNumberForma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6" fontId="4" fillId="26" borderId="2" xfId="2" applyNumberFormat="1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horizontal="center" vertical="center"/>
    </xf>
    <xf numFmtId="0" fontId="28" fillId="26" borderId="2" xfId="2" applyFont="1" applyFill="1" applyBorder="1" applyAlignment="1">
      <alignment horizontal="center" vertical="center"/>
    </xf>
    <xf numFmtId="0" fontId="3" fillId="26" borderId="0" xfId="2" applyFont="1" applyFill="1" applyAlignment="1">
      <alignment horizontal="center"/>
    </xf>
    <xf numFmtId="166" fontId="3" fillId="26" borderId="2" xfId="2" applyNumberFormat="1" applyFont="1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4" fillId="26" borderId="0" xfId="2" applyNumberFormat="1" applyFont="1" applyFill="1"/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/>
    <xf numFmtId="0" fontId="4" fillId="0" borderId="2" xfId="2" applyFont="1" applyBorder="1"/>
    <xf numFmtId="4" fontId="5" fillId="3" borderId="2" xfId="2" applyNumberFormat="1" applyFont="1" applyFill="1" applyBorder="1" applyAlignment="1">
      <alignment horizontal="right"/>
    </xf>
    <xf numFmtId="4" fontId="5" fillId="3" borderId="2" xfId="3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4" fillId="0" borderId="2" xfId="2" applyFont="1" applyBorder="1" applyAlignment="1">
      <alignment wrapText="1"/>
    </xf>
    <xf numFmtId="0" fontId="4" fillId="27" borderId="2" xfId="2" applyFont="1" applyFill="1" applyBorder="1" applyAlignment="1">
      <alignment wrapText="1"/>
    </xf>
    <xf numFmtId="0" fontId="4" fillId="0" borderId="2" xfId="2" applyFont="1" applyBorder="1" applyAlignment="1">
      <alignment vertical="distributed" wrapText="1"/>
    </xf>
    <xf numFmtId="0" fontId="3" fillId="2" borderId="2" xfId="2" applyFont="1" applyFill="1" applyBorder="1" applyAlignment="1">
      <alignment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wrapText="1"/>
    </xf>
    <xf numFmtId="164" fontId="3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0 2" xfId="40"/>
    <cellStyle name="Обычный 11" xfId="41"/>
    <cellStyle name="Обычный 2" xfId="1"/>
    <cellStyle name="Обычный 2 11" xfId="42"/>
    <cellStyle name="Обычный 2 11 2" xfId="43"/>
    <cellStyle name="Обычный 2 2" xfId="44"/>
    <cellStyle name="Обычный 2 3" xfId="45"/>
    <cellStyle name="Обычный 2 4" xfId="46"/>
    <cellStyle name="Обычный 2 5" xfId="47"/>
    <cellStyle name="Обычный 2 5 2" xfId="3"/>
    <cellStyle name="Обычный 2 6" xfId="2"/>
    <cellStyle name="Обычный 2 9" xfId="48"/>
    <cellStyle name="Обычный 2 9 2" xfId="49"/>
    <cellStyle name="Обычный 3" xfId="50"/>
    <cellStyle name="Обычный 3 2" xfId="51"/>
    <cellStyle name="Обычный 3 2 2" xfId="52"/>
    <cellStyle name="Обычный 3 2 2 2" xfId="53"/>
    <cellStyle name="Обычный 3 2 2 3" xfId="54"/>
    <cellStyle name="Обычный 3 2 3" xfId="55"/>
    <cellStyle name="Обычный 3 2 3 2" xfId="56"/>
    <cellStyle name="Обычный 3 2 4" xfId="57"/>
    <cellStyle name="Обычный 3 2 5" xfId="58"/>
    <cellStyle name="Обычный 3 3" xfId="59"/>
    <cellStyle name="Обычный 3 3 2" xfId="60"/>
    <cellStyle name="Обычный 3 3 3" xfId="61"/>
    <cellStyle name="Обычный 3 4" xfId="62"/>
    <cellStyle name="Обычный 4" xfId="63"/>
    <cellStyle name="Обычный 4 2" xfId="64"/>
    <cellStyle name="Обычный 4 2 2" xfId="65"/>
    <cellStyle name="Обычный 4 3" xfId="66"/>
    <cellStyle name="Обычный 4 3 2" xfId="67"/>
    <cellStyle name="Обычный 4 4" xfId="68"/>
    <cellStyle name="Обычный 4 5" xfId="69"/>
    <cellStyle name="Обычный 5" xfId="70"/>
    <cellStyle name="Обычный 5 2" xfId="71"/>
    <cellStyle name="Обычный 5 2 2" xfId="72"/>
    <cellStyle name="Обычный 5 3" xfId="73"/>
    <cellStyle name="Обычный 5 3 2" xfId="74"/>
    <cellStyle name="Обычный 5 4" xfId="75"/>
    <cellStyle name="Обычный 5 5" xfId="76"/>
    <cellStyle name="Обычный 6" xfId="77"/>
    <cellStyle name="Обычный 6 2" xfId="78"/>
    <cellStyle name="Обычный 6 2 2" xfId="79"/>
    <cellStyle name="Обычный 6 3" xfId="80"/>
    <cellStyle name="Обычный 6 3 2" xfId="81"/>
    <cellStyle name="Обычный 6 4" xfId="82"/>
    <cellStyle name="Обычный 7" xfId="83"/>
    <cellStyle name="Обычный 7 2" xfId="84"/>
    <cellStyle name="Обычный 8" xfId="85"/>
    <cellStyle name="Обычный 8 2" xfId="86"/>
    <cellStyle name="Обычный 8 2 2" xfId="87"/>
    <cellStyle name="Обычный 8 3" xfId="88"/>
    <cellStyle name="Обычный 9" xfId="89"/>
    <cellStyle name="Обычный 9 2" xfId="90"/>
    <cellStyle name="Обычный 9 2 2" xfId="91"/>
    <cellStyle name="Обычный 9 3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Финансовый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78</xdr:row>
      <xdr:rowOff>134410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78</xdr:row>
      <xdr:rowOff>134410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78</xdr:row>
      <xdr:rowOff>134410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78</xdr:row>
      <xdr:rowOff>134410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83</xdr:row>
      <xdr:rowOff>200819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76</xdr:row>
      <xdr:rowOff>38100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75</xdr:row>
      <xdr:rowOff>1323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0</xdr:rowOff>
    </xdr:from>
    <xdr:to>
      <xdr:col>0</xdr:col>
      <xdr:colOff>581025</xdr:colOff>
      <xdr:row>74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191</xdr:row>
      <xdr:rowOff>122503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191</xdr:row>
      <xdr:rowOff>122503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191</xdr:row>
      <xdr:rowOff>122503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191</xdr:row>
      <xdr:rowOff>122503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196</xdr:row>
      <xdr:rowOff>198419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189</xdr:row>
      <xdr:rowOff>35454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102</xdr:row>
      <xdr:rowOff>0</xdr:rowOff>
    </xdr:from>
    <xdr:to>
      <xdr:col>0</xdr:col>
      <xdr:colOff>581025</xdr:colOff>
      <xdr:row>188</xdr:row>
      <xdr:rowOff>0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67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0</xdr:rowOff>
    </xdr:from>
    <xdr:to>
      <xdr:col>0</xdr:col>
      <xdr:colOff>581025</xdr:colOff>
      <xdr:row>71</xdr:row>
      <xdr:rowOff>0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271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81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81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0</xdr:rowOff>
    </xdr:from>
    <xdr:to>
      <xdr:col>0</xdr:col>
      <xdr:colOff>581025</xdr:colOff>
      <xdr:row>71</xdr:row>
      <xdr:rowOff>0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286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95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296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0</xdr:rowOff>
    </xdr:from>
    <xdr:to>
      <xdr:col>0</xdr:col>
      <xdr:colOff>581025</xdr:colOff>
      <xdr:row>71</xdr:row>
      <xdr:rowOff>0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300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10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0</xdr:rowOff>
    </xdr:from>
    <xdr:to>
      <xdr:col>0</xdr:col>
      <xdr:colOff>581025</xdr:colOff>
      <xdr:row>70</xdr:row>
      <xdr:rowOff>0</xdr:rowOff>
    </xdr:to>
    <xdr:sp macro="" textlink="">
      <xdr:nvSpPr>
        <xdr:cNvPr id="310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0</xdr:rowOff>
    </xdr:from>
    <xdr:to>
      <xdr:col>0</xdr:col>
      <xdr:colOff>581025</xdr:colOff>
      <xdr:row>71</xdr:row>
      <xdr:rowOff>0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66</xdr:row>
      <xdr:rowOff>304800</xdr:rowOff>
    </xdr:from>
    <xdr:to>
      <xdr:col>0</xdr:col>
      <xdr:colOff>581025</xdr:colOff>
      <xdr:row>67</xdr:row>
      <xdr:rowOff>0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68</xdr:row>
      <xdr:rowOff>0</xdr:rowOff>
    </xdr:from>
    <xdr:to>
      <xdr:col>0</xdr:col>
      <xdr:colOff>581025</xdr:colOff>
      <xdr:row>68</xdr:row>
      <xdr:rowOff>28575</xdr:rowOff>
    </xdr:to>
    <xdr:sp macro="" textlink="">
      <xdr:nvSpPr>
        <xdr:cNvPr id="315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67</xdr:row>
      <xdr:rowOff>304800</xdr:rowOff>
    </xdr:from>
    <xdr:to>
      <xdr:col>0</xdr:col>
      <xdr:colOff>581025</xdr:colOff>
      <xdr:row>68</xdr:row>
      <xdr:rowOff>0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65</xdr:row>
      <xdr:rowOff>304800</xdr:rowOff>
    </xdr:from>
    <xdr:to>
      <xdr:col>0</xdr:col>
      <xdr:colOff>581025</xdr:colOff>
      <xdr:row>66</xdr:row>
      <xdr:rowOff>1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24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7"/>
  <sheetViews>
    <sheetView tabSelected="1" view="pageBreakPreview" zoomScale="80" zoomScaleNormal="80" zoomScaleSheetLayoutView="80" workbookViewId="0">
      <pane xSplit="1" ySplit="6" topLeftCell="B7" activePane="bottomRight" state="frozen"/>
      <selection activeCell="N8" sqref="N8"/>
      <selection pane="topRight" activeCell="N8" sqref="N8"/>
      <selection pane="bottomLeft" activeCell="N8" sqref="N8"/>
      <selection pane="bottomRight" activeCell="C86" sqref="C86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x14ac:dyDescent="0.25">
      <c r="A4" s="106"/>
      <c r="B4" s="106"/>
      <c r="C4" s="106"/>
      <c r="D4" s="106"/>
      <c r="E4" s="106"/>
      <c r="F4" s="106"/>
      <c r="G4" s="22"/>
      <c r="H4" s="31"/>
      <c r="I4" s="31"/>
      <c r="J4" s="22"/>
      <c r="K4" s="22"/>
    </row>
    <row r="5" spans="1:14" x14ac:dyDescent="0.25">
      <c r="M5" s="21" t="s">
        <v>2</v>
      </c>
    </row>
    <row r="6" spans="1:14" s="4" customFormat="1" ht="63" customHeight="1" x14ac:dyDescent="0.25">
      <c r="A6" s="23"/>
      <c r="B6" s="5" t="s">
        <v>0</v>
      </c>
      <c r="C6" s="24" t="s">
        <v>26</v>
      </c>
      <c r="D6" s="5" t="s">
        <v>183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19"/>
    </row>
    <row r="7" spans="1:14" s="102" customFormat="1" ht="15" customHeight="1" x14ac:dyDescent="0.25">
      <c r="A7" s="86" t="s">
        <v>116</v>
      </c>
      <c r="B7" s="98">
        <f>B9+B30</f>
        <v>243099.4</v>
      </c>
      <c r="C7" s="98">
        <f t="shared" ref="C7:E7" si="0">C9+C30</f>
        <v>0</v>
      </c>
      <c r="D7" s="98">
        <f t="shared" si="0"/>
        <v>292368.90000000002</v>
      </c>
      <c r="E7" s="98">
        <f t="shared" si="0"/>
        <v>200026.10000000003</v>
      </c>
      <c r="F7" s="98">
        <f>E7*100/D7</f>
        <v>68.415655700726049</v>
      </c>
      <c r="G7" s="100">
        <f>G9+G30</f>
        <v>37952.1</v>
      </c>
      <c r="H7" s="100">
        <f>H9+H30</f>
        <v>237978.2</v>
      </c>
      <c r="I7" s="100">
        <f t="shared" ref="I7:L7" si="1">I9+I30</f>
        <v>0</v>
      </c>
      <c r="J7" s="100">
        <f t="shared" si="1"/>
        <v>28312.900000000016</v>
      </c>
      <c r="K7" s="100">
        <f t="shared" si="1"/>
        <v>28058.700000000015</v>
      </c>
      <c r="L7" s="100">
        <f t="shared" si="1"/>
        <v>294349.80000000005</v>
      </c>
      <c r="M7" s="101"/>
    </row>
    <row r="8" spans="1:14" s="4" customFormat="1" ht="15" customHeight="1" x14ac:dyDescent="0.25">
      <c r="A8" s="87" t="s">
        <v>117</v>
      </c>
      <c r="B8" s="5"/>
      <c r="C8" s="24"/>
      <c r="D8" s="5"/>
      <c r="E8" s="5"/>
      <c r="F8" s="5"/>
      <c r="G8" s="27"/>
      <c r="H8" s="5"/>
      <c r="I8" s="28"/>
      <c r="J8" s="27"/>
      <c r="K8" s="27"/>
      <c r="L8" s="25"/>
      <c r="M8" s="25"/>
      <c r="N8" s="85"/>
    </row>
    <row r="9" spans="1:14" s="102" customFormat="1" ht="15" customHeight="1" x14ac:dyDescent="0.25">
      <c r="A9" s="86" t="s">
        <v>118</v>
      </c>
      <c r="B9" s="98">
        <f>B12+B13+B14+B15+B16+B17+B18+B19+B20+B22+B23+B24+B25+B27+B28+B29</f>
        <v>21631.300000000007</v>
      </c>
      <c r="C9" s="98">
        <f t="shared" ref="C9:E9" si="2">C12+C13+C14+C15+C16+C17+C18+C19+C20+C22+C23+C24+C25+C27+C28+C29</f>
        <v>0</v>
      </c>
      <c r="D9" s="98">
        <f t="shared" si="2"/>
        <v>23334</v>
      </c>
      <c r="E9" s="98">
        <f t="shared" si="2"/>
        <v>16721.099999999999</v>
      </c>
      <c r="F9" s="98">
        <f>E9*100/D9</f>
        <v>71.65980971972229</v>
      </c>
      <c r="G9" s="100">
        <f>G12+G13+G15+G14+G16+G17+G18+G19+G20+G22+G23+G24+G25+G27+G28+G29</f>
        <v>3009.8</v>
      </c>
      <c r="H9" s="100">
        <f>H12+H13+H15+H14+H16+H17+H18+H19+H20+H22+H23+H24+H25+H27+H28+H29</f>
        <v>19730.900000000005</v>
      </c>
      <c r="I9" s="100">
        <f t="shared" ref="I9:L9" si="3">I12+I13+I15+I14+I16+I17+I18+I19+I20+I22+I23+I24+I25+I27+I28+I29</f>
        <v>0</v>
      </c>
      <c r="J9" s="100">
        <f t="shared" si="3"/>
        <v>1844.1499999999999</v>
      </c>
      <c r="K9" s="100">
        <f t="shared" si="3"/>
        <v>1844.1499999999999</v>
      </c>
      <c r="L9" s="100">
        <f t="shared" si="3"/>
        <v>23419.200000000001</v>
      </c>
      <c r="M9" s="101"/>
    </row>
    <row r="10" spans="1:14" s="4" customFormat="1" ht="15" customHeight="1" x14ac:dyDescent="0.25">
      <c r="A10" s="87" t="s">
        <v>119</v>
      </c>
      <c r="B10" s="5"/>
      <c r="C10" s="24"/>
      <c r="D10" s="5"/>
      <c r="E10" s="5"/>
      <c r="F10" s="98"/>
      <c r="G10" s="27"/>
      <c r="H10" s="5"/>
      <c r="I10" s="28"/>
      <c r="J10" s="27"/>
      <c r="K10" s="27"/>
      <c r="L10" s="25"/>
      <c r="M10" s="25"/>
      <c r="N10" s="85"/>
    </row>
    <row r="11" spans="1:14" s="4" customFormat="1" ht="15" customHeight="1" x14ac:dyDescent="0.25">
      <c r="A11" s="87" t="s">
        <v>120</v>
      </c>
      <c r="B11" s="5"/>
      <c r="C11" s="24"/>
      <c r="D11" s="5"/>
      <c r="E11" s="5"/>
      <c r="F11" s="98"/>
      <c r="G11" s="27"/>
      <c r="H11" s="5"/>
      <c r="I11" s="28"/>
      <c r="J11" s="27"/>
      <c r="K11" s="27"/>
      <c r="L11" s="25"/>
      <c r="M11" s="25"/>
      <c r="N11" s="85"/>
    </row>
    <row r="12" spans="1:14" s="4" customFormat="1" ht="15" customHeight="1" x14ac:dyDescent="0.25">
      <c r="A12" s="88" t="s">
        <v>121</v>
      </c>
      <c r="B12" s="5">
        <v>13560.3</v>
      </c>
      <c r="C12" s="24"/>
      <c r="D12" s="5">
        <v>14724</v>
      </c>
      <c r="E12" s="5">
        <v>10808.8</v>
      </c>
      <c r="F12" s="98">
        <f t="shared" ref="F12:F30" si="4">E12*100/D12</f>
        <v>73.409399619668562</v>
      </c>
      <c r="G12" s="28">
        <f>H12-E12</f>
        <v>1976.1000000000004</v>
      </c>
      <c r="H12" s="5">
        <v>12784.9</v>
      </c>
      <c r="I12" s="28"/>
      <c r="J12" s="28">
        <v>969.5</v>
      </c>
      <c r="K12" s="28">
        <v>969.5</v>
      </c>
      <c r="L12" s="104">
        <f>H12+J12+K12</f>
        <v>14723.9</v>
      </c>
      <c r="M12" s="104">
        <f>L12-D12</f>
        <v>-0.1000000000003638</v>
      </c>
      <c r="N12" s="85"/>
    </row>
    <row r="13" spans="1:14" s="4" customFormat="1" ht="15" customHeight="1" x14ac:dyDescent="0.25">
      <c r="A13" s="88" t="s">
        <v>122</v>
      </c>
      <c r="B13" s="5">
        <v>901.2</v>
      </c>
      <c r="C13" s="24"/>
      <c r="D13" s="5">
        <v>863</v>
      </c>
      <c r="E13" s="5">
        <v>742.2</v>
      </c>
      <c r="F13" s="98">
        <f t="shared" si="4"/>
        <v>86.002317497103135</v>
      </c>
      <c r="G13" s="28">
        <f t="shared" ref="G13:G29" si="5">H13-E13</f>
        <v>90.699999999999932</v>
      </c>
      <c r="H13" s="5">
        <v>832.9</v>
      </c>
      <c r="I13" s="28"/>
      <c r="J13" s="28">
        <v>15</v>
      </c>
      <c r="K13" s="28">
        <v>15</v>
      </c>
      <c r="L13" s="104">
        <f t="shared" ref="L13:L29" si="6">H13+J13+K13</f>
        <v>862.9</v>
      </c>
      <c r="M13" s="104">
        <f t="shared" ref="M13:M30" si="7">L13-D13</f>
        <v>-0.10000000000002274</v>
      </c>
      <c r="N13" s="85"/>
    </row>
    <row r="14" spans="1:14" s="4" customFormat="1" ht="15" customHeight="1" x14ac:dyDescent="0.25">
      <c r="A14" s="88" t="s">
        <v>123</v>
      </c>
      <c r="B14" s="5">
        <v>1249.5999999999999</v>
      </c>
      <c r="C14" s="24"/>
      <c r="D14" s="5">
        <v>1248</v>
      </c>
      <c r="E14" s="5">
        <v>975.1</v>
      </c>
      <c r="F14" s="98">
        <f>E14*100/D14</f>
        <v>78.133012820512818</v>
      </c>
      <c r="G14" s="28">
        <f t="shared" si="5"/>
        <v>74.800000000000068</v>
      </c>
      <c r="H14" s="5">
        <v>1049.9000000000001</v>
      </c>
      <c r="I14" s="28"/>
      <c r="J14" s="28">
        <v>99</v>
      </c>
      <c r="K14" s="28">
        <v>99</v>
      </c>
      <c r="L14" s="104">
        <f t="shared" si="6"/>
        <v>1247.9000000000001</v>
      </c>
      <c r="M14" s="104">
        <f t="shared" si="7"/>
        <v>-9.9999999999909051E-2</v>
      </c>
      <c r="N14" s="85"/>
    </row>
    <row r="15" spans="1:14" s="4" customFormat="1" ht="15" customHeight="1" x14ac:dyDescent="0.25">
      <c r="A15" s="88" t="s">
        <v>124</v>
      </c>
      <c r="B15" s="5">
        <v>20.8</v>
      </c>
      <c r="C15" s="24"/>
      <c r="D15" s="5">
        <v>62</v>
      </c>
      <c r="E15" s="5">
        <v>58.1</v>
      </c>
      <c r="F15" s="98">
        <f t="shared" si="4"/>
        <v>93.709677419354833</v>
      </c>
      <c r="G15" s="28">
        <f t="shared" si="5"/>
        <v>27.999999999999993</v>
      </c>
      <c r="H15" s="5">
        <v>86.1</v>
      </c>
      <c r="I15" s="28"/>
      <c r="J15" s="28">
        <v>0</v>
      </c>
      <c r="K15" s="28">
        <v>0</v>
      </c>
      <c r="L15" s="104">
        <f t="shared" si="6"/>
        <v>86.1</v>
      </c>
      <c r="M15" s="104">
        <f t="shared" si="7"/>
        <v>24.099999999999994</v>
      </c>
      <c r="N15" s="85"/>
    </row>
    <row r="16" spans="1:14" s="4" customFormat="1" ht="15" customHeight="1" x14ac:dyDescent="0.25">
      <c r="A16" s="89" t="s">
        <v>125</v>
      </c>
      <c r="B16" s="5">
        <v>120.2</v>
      </c>
      <c r="C16" s="24"/>
      <c r="D16" s="5">
        <v>95</v>
      </c>
      <c r="E16" s="5">
        <v>101.1</v>
      </c>
      <c r="F16" s="98">
        <f t="shared" si="4"/>
        <v>106.42105263157895</v>
      </c>
      <c r="G16" s="28">
        <f t="shared" si="5"/>
        <v>0</v>
      </c>
      <c r="H16" s="5">
        <v>101.1</v>
      </c>
      <c r="I16" s="28"/>
      <c r="J16" s="28">
        <v>0</v>
      </c>
      <c r="K16" s="28">
        <v>0</v>
      </c>
      <c r="L16" s="104">
        <f t="shared" si="6"/>
        <v>101.1</v>
      </c>
      <c r="M16" s="104">
        <f t="shared" si="7"/>
        <v>6.0999999999999943</v>
      </c>
      <c r="N16" s="85"/>
    </row>
    <row r="17" spans="1:14" s="4" customFormat="1" ht="15" customHeight="1" x14ac:dyDescent="0.25">
      <c r="A17" s="89" t="s">
        <v>126</v>
      </c>
      <c r="B17" s="5">
        <v>736.8</v>
      </c>
      <c r="C17" s="24"/>
      <c r="D17" s="5">
        <v>532</v>
      </c>
      <c r="E17" s="5">
        <v>223.2</v>
      </c>
      <c r="F17" s="98">
        <f t="shared" si="4"/>
        <v>41.954887218045116</v>
      </c>
      <c r="G17" s="28">
        <f t="shared" si="5"/>
        <v>52.600000000000023</v>
      </c>
      <c r="H17" s="5">
        <v>275.8</v>
      </c>
      <c r="I17" s="28"/>
      <c r="J17" s="28">
        <v>128.1</v>
      </c>
      <c r="K17" s="28">
        <v>128.1</v>
      </c>
      <c r="L17" s="104">
        <f t="shared" si="6"/>
        <v>532</v>
      </c>
      <c r="M17" s="104">
        <f t="shared" si="7"/>
        <v>0</v>
      </c>
      <c r="N17" s="85"/>
    </row>
    <row r="18" spans="1:14" s="4" customFormat="1" ht="15" customHeight="1" x14ac:dyDescent="0.25">
      <c r="A18" s="89" t="s">
        <v>127</v>
      </c>
      <c r="B18" s="5">
        <v>2246.6999999999998</v>
      </c>
      <c r="C18" s="24"/>
      <c r="D18" s="5">
        <v>2945</v>
      </c>
      <c r="E18" s="5">
        <v>1685.7</v>
      </c>
      <c r="F18" s="98">
        <f t="shared" si="4"/>
        <v>57.239388794567063</v>
      </c>
      <c r="G18" s="28">
        <f t="shared" si="5"/>
        <v>451.39999999999986</v>
      </c>
      <c r="H18" s="5">
        <v>2137.1</v>
      </c>
      <c r="I18" s="28"/>
      <c r="J18" s="28">
        <v>403.9</v>
      </c>
      <c r="K18" s="28">
        <v>403.9</v>
      </c>
      <c r="L18" s="104">
        <f t="shared" si="6"/>
        <v>2944.9</v>
      </c>
      <c r="M18" s="104">
        <f t="shared" si="7"/>
        <v>-9.9999999999909051E-2</v>
      </c>
      <c r="N18" s="85"/>
    </row>
    <row r="19" spans="1:14" s="4" customFormat="1" ht="15" customHeight="1" x14ac:dyDescent="0.25">
      <c r="A19" s="89" t="s">
        <v>128</v>
      </c>
      <c r="B19" s="5">
        <v>581.4</v>
      </c>
      <c r="C19" s="24"/>
      <c r="D19" s="5">
        <v>678</v>
      </c>
      <c r="E19" s="5">
        <v>452.5</v>
      </c>
      <c r="F19" s="98">
        <f t="shared" si="4"/>
        <v>66.740412979351035</v>
      </c>
      <c r="G19" s="28">
        <f t="shared" si="5"/>
        <v>74.899999999999977</v>
      </c>
      <c r="H19" s="5">
        <v>527.4</v>
      </c>
      <c r="I19" s="28"/>
      <c r="J19" s="28">
        <v>75.3</v>
      </c>
      <c r="K19" s="28">
        <v>75.3</v>
      </c>
      <c r="L19" s="104">
        <f t="shared" si="6"/>
        <v>677.99999999999989</v>
      </c>
      <c r="M19" s="104">
        <f t="shared" si="7"/>
        <v>0</v>
      </c>
      <c r="N19" s="85"/>
    </row>
    <row r="20" spans="1:14" s="4" customFormat="1" ht="15" customHeight="1" x14ac:dyDescent="0.25">
      <c r="A20" s="89" t="s">
        <v>129</v>
      </c>
      <c r="B20" s="5">
        <v>440.7</v>
      </c>
      <c r="C20" s="24"/>
      <c r="D20" s="5">
        <v>460</v>
      </c>
      <c r="E20" s="5">
        <v>421.1</v>
      </c>
      <c r="F20" s="98">
        <f t="shared" si="4"/>
        <v>91.543478260869563</v>
      </c>
      <c r="G20" s="28">
        <f t="shared" si="5"/>
        <v>56.299999999999955</v>
      </c>
      <c r="H20" s="5">
        <v>477.4</v>
      </c>
      <c r="I20" s="28"/>
      <c r="J20" s="28">
        <v>0</v>
      </c>
      <c r="K20" s="28">
        <v>0</v>
      </c>
      <c r="L20" s="104">
        <f t="shared" si="6"/>
        <v>477.4</v>
      </c>
      <c r="M20" s="104">
        <f t="shared" si="7"/>
        <v>17.399999999999977</v>
      </c>
      <c r="N20" s="85"/>
    </row>
    <row r="21" spans="1:14" s="4" customFormat="1" ht="15" customHeight="1" x14ac:dyDescent="0.25">
      <c r="A21" s="87" t="s">
        <v>130</v>
      </c>
      <c r="B21" s="5"/>
      <c r="C21" s="24"/>
      <c r="D21" s="5"/>
      <c r="E21" s="5"/>
      <c r="F21" s="98"/>
      <c r="G21" s="28"/>
      <c r="H21" s="5"/>
      <c r="I21" s="28"/>
      <c r="J21" s="28"/>
      <c r="K21" s="28"/>
      <c r="L21" s="104">
        <f t="shared" si="6"/>
        <v>0</v>
      </c>
      <c r="M21" s="104">
        <f t="shared" si="7"/>
        <v>0</v>
      </c>
      <c r="N21" s="85"/>
    </row>
    <row r="22" spans="1:14" s="4" customFormat="1" ht="15" customHeight="1" x14ac:dyDescent="0.25">
      <c r="A22" s="90" t="s">
        <v>131</v>
      </c>
      <c r="B22" s="5">
        <v>160.4</v>
      </c>
      <c r="C22" s="24"/>
      <c r="D22" s="5">
        <v>200</v>
      </c>
      <c r="E22" s="5">
        <v>150.80000000000001</v>
      </c>
      <c r="F22" s="98">
        <f t="shared" si="4"/>
        <v>75.400000000000006</v>
      </c>
      <c r="G22" s="28">
        <f t="shared" si="5"/>
        <v>11.399999999999977</v>
      </c>
      <c r="H22" s="5">
        <v>162.19999999999999</v>
      </c>
      <c r="I22" s="28"/>
      <c r="J22" s="28">
        <v>18.899999999999999</v>
      </c>
      <c r="K22" s="28">
        <v>18.899999999999999</v>
      </c>
      <c r="L22" s="104">
        <f t="shared" si="6"/>
        <v>200</v>
      </c>
      <c r="M22" s="104">
        <f t="shared" si="7"/>
        <v>0</v>
      </c>
      <c r="N22" s="85"/>
    </row>
    <row r="23" spans="1:14" s="4" customFormat="1" ht="15" customHeight="1" x14ac:dyDescent="0.25">
      <c r="A23" s="90" t="s">
        <v>132</v>
      </c>
      <c r="B23" s="5">
        <v>399.6</v>
      </c>
      <c r="C23" s="24"/>
      <c r="D23" s="5">
        <v>485</v>
      </c>
      <c r="E23" s="5">
        <v>443.9</v>
      </c>
      <c r="F23" s="98">
        <f t="shared" si="4"/>
        <v>91.525773195876283</v>
      </c>
      <c r="G23" s="28">
        <f t="shared" si="5"/>
        <v>64.600000000000023</v>
      </c>
      <c r="H23" s="5">
        <v>508.5</v>
      </c>
      <c r="I23" s="28"/>
      <c r="J23" s="28">
        <v>0</v>
      </c>
      <c r="K23" s="28">
        <v>0</v>
      </c>
      <c r="L23" s="104">
        <f t="shared" si="6"/>
        <v>508.5</v>
      </c>
      <c r="M23" s="104">
        <f t="shared" si="7"/>
        <v>23.5</v>
      </c>
      <c r="N23" s="85"/>
    </row>
    <row r="24" spans="1:14" s="4" customFormat="1" ht="15" customHeight="1" x14ac:dyDescent="0.25">
      <c r="A24" s="90" t="s">
        <v>133</v>
      </c>
      <c r="B24" s="5">
        <v>320.5</v>
      </c>
      <c r="C24" s="24"/>
      <c r="D24" s="5">
        <v>92</v>
      </c>
      <c r="E24" s="5">
        <v>72.8</v>
      </c>
      <c r="F24" s="98">
        <f>E24*100/D24</f>
        <v>79.130434782608702</v>
      </c>
      <c r="G24" s="28">
        <f t="shared" si="5"/>
        <v>33.700000000000003</v>
      </c>
      <c r="H24" s="5">
        <v>106.5</v>
      </c>
      <c r="I24" s="28"/>
      <c r="J24" s="28">
        <v>0</v>
      </c>
      <c r="K24" s="28">
        <v>0</v>
      </c>
      <c r="L24" s="104">
        <f t="shared" si="6"/>
        <v>106.5</v>
      </c>
      <c r="M24" s="104">
        <f t="shared" si="7"/>
        <v>14.5</v>
      </c>
      <c r="N24" s="85"/>
    </row>
    <row r="25" spans="1:14" s="4" customFormat="1" ht="15" customHeight="1" x14ac:dyDescent="0.25">
      <c r="A25" s="90" t="s">
        <v>134</v>
      </c>
      <c r="B25" s="5">
        <v>40.799999999999997</v>
      </c>
      <c r="C25" s="24"/>
      <c r="D25" s="5">
        <v>104</v>
      </c>
      <c r="E25" s="5">
        <v>65.5</v>
      </c>
      <c r="F25" s="98">
        <f t="shared" si="4"/>
        <v>62.980769230769234</v>
      </c>
      <c r="G25" s="28">
        <f t="shared" si="5"/>
        <v>11.900000000000006</v>
      </c>
      <c r="H25" s="5">
        <v>77.400000000000006</v>
      </c>
      <c r="I25" s="28"/>
      <c r="J25" s="28">
        <v>13.3</v>
      </c>
      <c r="K25" s="28">
        <v>13.3</v>
      </c>
      <c r="L25" s="104">
        <f t="shared" si="6"/>
        <v>104</v>
      </c>
      <c r="M25" s="104">
        <f t="shared" si="7"/>
        <v>0</v>
      </c>
      <c r="N25" s="85"/>
    </row>
    <row r="26" spans="1:14" s="4" customFormat="1" ht="15" customHeight="1" x14ac:dyDescent="0.25">
      <c r="A26" s="90" t="s">
        <v>135</v>
      </c>
      <c r="B26" s="5"/>
      <c r="C26" s="24"/>
      <c r="D26" s="5"/>
      <c r="E26" s="5"/>
      <c r="F26" s="98"/>
      <c r="G26" s="28">
        <f t="shared" si="5"/>
        <v>0</v>
      </c>
      <c r="H26" s="5"/>
      <c r="I26" s="28"/>
      <c r="J26" s="28"/>
      <c r="K26" s="28"/>
      <c r="L26" s="104">
        <f t="shared" si="6"/>
        <v>0</v>
      </c>
      <c r="M26" s="104">
        <f t="shared" si="7"/>
        <v>0</v>
      </c>
      <c r="N26" s="85"/>
    </row>
    <row r="27" spans="1:14" s="4" customFormat="1" ht="15" customHeight="1" x14ac:dyDescent="0.25">
      <c r="A27" s="90" t="s">
        <v>136</v>
      </c>
      <c r="B27" s="5">
        <v>25.9</v>
      </c>
      <c r="C27" s="24"/>
      <c r="D27" s="5">
        <v>150</v>
      </c>
      <c r="E27" s="5">
        <v>122.7</v>
      </c>
      <c r="F27" s="98">
        <f t="shared" si="4"/>
        <v>81.8</v>
      </c>
      <c r="G27" s="28">
        <f t="shared" si="5"/>
        <v>15.100000000000009</v>
      </c>
      <c r="H27" s="5">
        <v>137.80000000000001</v>
      </c>
      <c r="I27" s="28"/>
      <c r="J27" s="28">
        <v>6.1</v>
      </c>
      <c r="K27" s="28">
        <v>6.1</v>
      </c>
      <c r="L27" s="104">
        <f t="shared" si="6"/>
        <v>150</v>
      </c>
      <c r="M27" s="104">
        <f t="shared" si="7"/>
        <v>0</v>
      </c>
      <c r="N27" s="85"/>
    </row>
    <row r="28" spans="1:14" s="4" customFormat="1" ht="15" customHeight="1" x14ac:dyDescent="0.25">
      <c r="A28" s="90" t="s">
        <v>137</v>
      </c>
      <c r="B28" s="5">
        <v>429</v>
      </c>
      <c r="C28" s="24"/>
      <c r="D28" s="5">
        <v>501</v>
      </c>
      <c r="E28" s="5">
        <v>301</v>
      </c>
      <c r="F28" s="98">
        <f t="shared" si="4"/>
        <v>60.079840319361274</v>
      </c>
      <c r="G28" s="28">
        <f t="shared" si="5"/>
        <v>37.399999999999977</v>
      </c>
      <c r="H28" s="5">
        <v>338.4</v>
      </c>
      <c r="I28" s="28"/>
      <c r="J28" s="28">
        <v>81.3</v>
      </c>
      <c r="K28" s="28">
        <v>81.3</v>
      </c>
      <c r="L28" s="104">
        <f t="shared" si="6"/>
        <v>501</v>
      </c>
      <c r="M28" s="104">
        <f t="shared" si="7"/>
        <v>0</v>
      </c>
      <c r="N28" s="85"/>
    </row>
    <row r="29" spans="1:14" s="4" customFormat="1" ht="15" customHeight="1" x14ac:dyDescent="0.25">
      <c r="A29" s="90" t="s">
        <v>138</v>
      </c>
      <c r="B29" s="5">
        <v>397.4</v>
      </c>
      <c r="C29" s="24"/>
      <c r="D29" s="5">
        <v>195</v>
      </c>
      <c r="E29" s="5">
        <v>96.6</v>
      </c>
      <c r="F29" s="98">
        <f t="shared" si="4"/>
        <v>49.53846153846154</v>
      </c>
      <c r="G29" s="28">
        <f t="shared" si="5"/>
        <v>30.900000000000006</v>
      </c>
      <c r="H29" s="5">
        <v>127.5</v>
      </c>
      <c r="I29" s="28"/>
      <c r="J29" s="28">
        <v>33.75</v>
      </c>
      <c r="K29" s="28">
        <v>33.75</v>
      </c>
      <c r="L29" s="104">
        <f t="shared" si="6"/>
        <v>195</v>
      </c>
      <c r="M29" s="104">
        <f t="shared" si="7"/>
        <v>0</v>
      </c>
      <c r="N29" s="85"/>
    </row>
    <row r="30" spans="1:14" s="102" customFormat="1" ht="15" customHeight="1" x14ac:dyDescent="0.25">
      <c r="A30" s="86" t="s">
        <v>139</v>
      </c>
      <c r="B30" s="98">
        <f>B33+B34+B36+B37+B38+B39+B40+B41+B42+B43+B44+B45+B46+B47+B48+B50+B51+B52+B53+B54+B56+B58+B60+B62+B63+B64+B66</f>
        <v>221468.09999999998</v>
      </c>
      <c r="C30" s="98">
        <f t="shared" ref="C30" si="8">C33+C34+C36+C37+C38+C39+C40+C41+C42+C43+C44+C45+C46+C47+C48+C50+C51+C52+C53+C54+C56+C58+C60+C62+C63+C64+C66</f>
        <v>0</v>
      </c>
      <c r="D30" s="98">
        <f>D33+D34+D36+D37+D38+D39+D40+D41+D42+D43+D44+D45+D46+D47+D48+D49+D50+D51+D53+D54+D56+D57+D59+D60+D61+D62+D63+D65+D66</f>
        <v>269034.90000000002</v>
      </c>
      <c r="E30" s="98">
        <f>E33+E34+E36+E37+E38+E39+E40+E41+E42+E43+E44+E45+E46+E47+E48+E49+E50+E51+E53+E54+E56+E57+E59+E60+E61+E62+E63+E65+E66</f>
        <v>183305.00000000003</v>
      </c>
      <c r="F30" s="98">
        <f t="shared" si="4"/>
        <v>68.134282949907245</v>
      </c>
      <c r="G30" s="98">
        <f t="shared" ref="G30" si="9">G33+G34+G36+G37+G38+G39+G40+G41+G42+G43+G44+G45+G46+G47+G48+G49+G50+G51+G53+G54+G56+G57+G59+G60+G61+G62+G63+G65+G66</f>
        <v>34942.299999999996</v>
      </c>
      <c r="H30" s="98">
        <f>H33+H34+H36+H37+H38+H39+H41+H42+H43+H44+H45+H46+H47+H49+H50+H51+H53+H54+H56+H57+H59+H60+H61+H62+H63+H65+H66</f>
        <v>218247.30000000002</v>
      </c>
      <c r="I30" s="98"/>
      <c r="J30" s="98">
        <f t="shared" ref="J30:L30" si="10">J33+J34+J36+J37+J38+J39+J41+J42+J43+J44+J45+J46+J47+J49+J50+J51+J53+J54+J56+J57+J59+J60+J61+J62+J63+J65+J66</f>
        <v>26468.750000000015</v>
      </c>
      <c r="K30" s="98">
        <f t="shared" si="10"/>
        <v>26214.550000000014</v>
      </c>
      <c r="L30" s="98">
        <f t="shared" si="10"/>
        <v>270930.60000000003</v>
      </c>
      <c r="M30" s="104">
        <f t="shared" si="7"/>
        <v>1895.7000000000116</v>
      </c>
    </row>
    <row r="31" spans="1:14" s="4" customFormat="1" ht="15" customHeight="1" x14ac:dyDescent="0.25">
      <c r="A31" s="87" t="s">
        <v>119</v>
      </c>
      <c r="B31" s="5"/>
      <c r="C31" s="24"/>
      <c r="D31" s="5"/>
      <c r="E31" s="5"/>
      <c r="F31" s="5"/>
      <c r="G31" s="27"/>
      <c r="H31" s="5"/>
      <c r="I31" s="28"/>
      <c r="J31" s="27"/>
      <c r="K31" s="27"/>
      <c r="L31" s="25"/>
      <c r="M31" s="25"/>
      <c r="N31" s="85"/>
    </row>
    <row r="32" spans="1:14" s="4" customFormat="1" ht="15" customHeight="1" x14ac:dyDescent="0.25">
      <c r="A32" s="87" t="s">
        <v>140</v>
      </c>
      <c r="B32" s="5"/>
      <c r="C32" s="24"/>
      <c r="D32" s="5"/>
      <c r="E32" s="5"/>
      <c r="F32" s="5"/>
      <c r="G32" s="27"/>
      <c r="H32" s="5"/>
      <c r="I32" s="28"/>
      <c r="J32" s="27"/>
      <c r="K32" s="27"/>
      <c r="L32" s="25"/>
      <c r="M32" s="25"/>
      <c r="N32" s="85"/>
    </row>
    <row r="33" spans="1:14" s="4" customFormat="1" ht="15" customHeight="1" x14ac:dyDescent="0.25">
      <c r="A33" s="91" t="s">
        <v>141</v>
      </c>
      <c r="B33" s="5">
        <v>62686.6</v>
      </c>
      <c r="C33" s="24"/>
      <c r="D33" s="5">
        <v>66762.600000000006</v>
      </c>
      <c r="E33" s="5">
        <v>54539.7</v>
      </c>
      <c r="F33" s="5">
        <f>E33*100/D33</f>
        <v>81.691995218880024</v>
      </c>
      <c r="G33" s="27">
        <f>H33-E33</f>
        <v>4911.5</v>
      </c>
      <c r="H33" s="5">
        <v>59451.199999999997</v>
      </c>
      <c r="I33" s="28"/>
      <c r="J33" s="27">
        <f>(D33-H33)/2</f>
        <v>3655.7000000000044</v>
      </c>
      <c r="K33" s="27">
        <f>J33</f>
        <v>3655.7000000000044</v>
      </c>
      <c r="L33" s="104">
        <f>H33+J33+K33</f>
        <v>66762.600000000006</v>
      </c>
      <c r="M33" s="104">
        <f>L33-D33</f>
        <v>0</v>
      </c>
      <c r="N33" s="85"/>
    </row>
    <row r="34" spans="1:14" s="4" customFormat="1" ht="15" customHeight="1" x14ac:dyDescent="0.25">
      <c r="A34" s="91" t="s">
        <v>142</v>
      </c>
      <c r="B34" s="5">
        <v>3094.3</v>
      </c>
      <c r="C34" s="24"/>
      <c r="D34" s="5">
        <v>26483.3</v>
      </c>
      <c r="E34" s="5">
        <v>3297.7</v>
      </c>
      <c r="F34" s="5">
        <f t="shared" ref="F34:F66" si="11">E34*100/D34</f>
        <v>12.451998051602331</v>
      </c>
      <c r="G34" s="27">
        <f t="shared" ref="G34:G66" si="12">H34-E34</f>
        <v>9426.9000000000015</v>
      </c>
      <c r="H34" s="5">
        <v>12724.6</v>
      </c>
      <c r="I34" s="28"/>
      <c r="J34" s="27">
        <f>((D34-H34)/2)+565.6</f>
        <v>7444.95</v>
      </c>
      <c r="K34" s="27">
        <f t="shared" ref="K34:K66" si="13">J34</f>
        <v>7444.95</v>
      </c>
      <c r="L34" s="104">
        <f t="shared" ref="L34:L66" si="14">H34+J34+K34</f>
        <v>27614.5</v>
      </c>
      <c r="M34" s="104">
        <f t="shared" ref="M34:M66" si="15">L34-D34</f>
        <v>1131.2000000000007</v>
      </c>
      <c r="N34" s="85"/>
    </row>
    <row r="35" spans="1:14" s="4" customFormat="1" ht="15" customHeight="1" x14ac:dyDescent="0.25">
      <c r="A35" s="92" t="s">
        <v>143</v>
      </c>
      <c r="B35" s="5"/>
      <c r="C35" s="24"/>
      <c r="D35" s="5"/>
      <c r="E35" s="5"/>
      <c r="F35" s="5"/>
      <c r="G35" s="27">
        <f t="shared" si="12"/>
        <v>0</v>
      </c>
      <c r="H35" s="5"/>
      <c r="I35" s="28"/>
      <c r="J35" s="27">
        <f t="shared" ref="J35:J66" si="16">(D35-H35)/2</f>
        <v>0</v>
      </c>
      <c r="K35" s="27">
        <f t="shared" si="13"/>
        <v>0</v>
      </c>
      <c r="L35" s="104">
        <f t="shared" si="14"/>
        <v>0</v>
      </c>
      <c r="M35" s="104">
        <f t="shared" si="15"/>
        <v>0</v>
      </c>
      <c r="N35" s="85"/>
    </row>
    <row r="36" spans="1:14" s="4" customFormat="1" ht="15" customHeight="1" x14ac:dyDescent="0.25">
      <c r="A36" s="93" t="s">
        <v>144</v>
      </c>
      <c r="B36" s="5">
        <v>3603.8</v>
      </c>
      <c r="C36" s="24"/>
      <c r="D36" s="5">
        <v>3639.4</v>
      </c>
      <c r="E36" s="5">
        <v>2632.9</v>
      </c>
      <c r="F36" s="5">
        <f t="shared" si="11"/>
        <v>72.344342474034178</v>
      </c>
      <c r="G36" s="27">
        <f t="shared" si="12"/>
        <v>335.5</v>
      </c>
      <c r="H36" s="5">
        <v>2968.4</v>
      </c>
      <c r="I36" s="28"/>
      <c r="J36" s="27">
        <f t="shared" si="16"/>
        <v>335.5</v>
      </c>
      <c r="K36" s="27">
        <f t="shared" si="13"/>
        <v>335.5</v>
      </c>
      <c r="L36" s="104">
        <f t="shared" si="14"/>
        <v>3639.4</v>
      </c>
      <c r="M36" s="104">
        <f t="shared" si="15"/>
        <v>0</v>
      </c>
      <c r="N36" s="85"/>
    </row>
    <row r="37" spans="1:14" s="4" customFormat="1" ht="15" customHeight="1" x14ac:dyDescent="0.25">
      <c r="A37" s="93" t="s">
        <v>145</v>
      </c>
      <c r="B37" s="5">
        <v>3603.5</v>
      </c>
      <c r="C37" s="24"/>
      <c r="D37" s="5">
        <v>2047.5</v>
      </c>
      <c r="E37" s="5">
        <v>2047.5</v>
      </c>
      <c r="F37" s="5">
        <f t="shared" si="11"/>
        <v>100</v>
      </c>
      <c r="G37" s="27">
        <f t="shared" si="12"/>
        <v>454</v>
      </c>
      <c r="H37" s="5">
        <v>2501.5</v>
      </c>
      <c r="I37" s="28"/>
      <c r="J37" s="27">
        <v>360</v>
      </c>
      <c r="K37" s="27">
        <v>360</v>
      </c>
      <c r="L37" s="104">
        <f t="shared" si="14"/>
        <v>3221.5</v>
      </c>
      <c r="M37" s="104">
        <f t="shared" si="15"/>
        <v>1174</v>
      </c>
      <c r="N37" s="85"/>
    </row>
    <row r="38" spans="1:14" s="4" customFormat="1" ht="15" customHeight="1" x14ac:dyDescent="0.25">
      <c r="A38" s="93" t="s">
        <v>146</v>
      </c>
      <c r="B38" s="5"/>
      <c r="C38" s="24"/>
      <c r="D38" s="5">
        <v>1512.3</v>
      </c>
      <c r="E38" s="5">
        <v>1099.9000000000001</v>
      </c>
      <c r="F38" s="5">
        <f t="shared" si="11"/>
        <v>72.730278383918545</v>
      </c>
      <c r="G38" s="27">
        <f t="shared" si="12"/>
        <v>215.39999999999986</v>
      </c>
      <c r="H38" s="5">
        <v>1315.3</v>
      </c>
      <c r="I38" s="28"/>
      <c r="J38" s="27">
        <f t="shared" si="16"/>
        <v>98.5</v>
      </c>
      <c r="K38" s="27">
        <f t="shared" si="13"/>
        <v>98.5</v>
      </c>
      <c r="L38" s="104">
        <f t="shared" si="14"/>
        <v>1512.3</v>
      </c>
      <c r="M38" s="104">
        <f t="shared" si="15"/>
        <v>0</v>
      </c>
      <c r="N38" s="85"/>
    </row>
    <row r="39" spans="1:14" s="4" customFormat="1" ht="15" customHeight="1" x14ac:dyDescent="0.25">
      <c r="A39" s="93" t="s">
        <v>147</v>
      </c>
      <c r="B39" s="5">
        <v>14908</v>
      </c>
      <c r="C39" s="24"/>
      <c r="D39" s="5">
        <v>16113.7</v>
      </c>
      <c r="E39" s="5">
        <v>11310.4</v>
      </c>
      <c r="F39" s="5">
        <f t="shared" si="11"/>
        <v>70.19120375829263</v>
      </c>
      <c r="G39" s="27">
        <f t="shared" si="12"/>
        <v>1418.5</v>
      </c>
      <c r="H39" s="5">
        <v>12728.9</v>
      </c>
      <c r="I39" s="28"/>
      <c r="J39" s="27">
        <f t="shared" si="16"/>
        <v>1692.4000000000005</v>
      </c>
      <c r="K39" s="27">
        <f t="shared" si="13"/>
        <v>1692.4000000000005</v>
      </c>
      <c r="L39" s="104">
        <f t="shared" si="14"/>
        <v>16113.7</v>
      </c>
      <c r="M39" s="104">
        <f t="shared" si="15"/>
        <v>0</v>
      </c>
      <c r="N39" s="85"/>
    </row>
    <row r="40" spans="1:14" s="4" customFormat="1" ht="15" customHeight="1" x14ac:dyDescent="0.25">
      <c r="A40" s="93" t="s">
        <v>148</v>
      </c>
      <c r="B40" s="5">
        <v>4</v>
      </c>
      <c r="C40" s="24"/>
      <c r="D40" s="5">
        <v>4</v>
      </c>
      <c r="E40" s="5"/>
      <c r="F40" s="5">
        <f t="shared" si="11"/>
        <v>0</v>
      </c>
      <c r="G40" s="27">
        <f t="shared" si="12"/>
        <v>0</v>
      </c>
      <c r="H40" s="5"/>
      <c r="I40" s="28"/>
      <c r="J40" s="27">
        <v>4</v>
      </c>
      <c r="K40" s="27">
        <v>0</v>
      </c>
      <c r="L40" s="104">
        <f t="shared" si="14"/>
        <v>4</v>
      </c>
      <c r="M40" s="104">
        <f t="shared" si="15"/>
        <v>0</v>
      </c>
      <c r="N40" s="85"/>
    </row>
    <row r="41" spans="1:14" s="4" customFormat="1" ht="15" customHeight="1" x14ac:dyDescent="0.25">
      <c r="A41" s="93" t="s">
        <v>149</v>
      </c>
      <c r="B41" s="5">
        <v>2702.8</v>
      </c>
      <c r="C41" s="24"/>
      <c r="D41" s="5">
        <v>2804.8</v>
      </c>
      <c r="E41" s="5">
        <v>1885</v>
      </c>
      <c r="F41" s="5">
        <f t="shared" si="11"/>
        <v>67.206217912150592</v>
      </c>
      <c r="G41" s="27">
        <f t="shared" si="12"/>
        <v>210.59999999999991</v>
      </c>
      <c r="H41" s="5">
        <v>2095.6</v>
      </c>
      <c r="I41" s="28"/>
      <c r="J41" s="27">
        <f t="shared" si="16"/>
        <v>354.60000000000014</v>
      </c>
      <c r="K41" s="27">
        <f t="shared" si="13"/>
        <v>354.60000000000014</v>
      </c>
      <c r="L41" s="104">
        <f t="shared" si="14"/>
        <v>2804.8</v>
      </c>
      <c r="M41" s="104">
        <f t="shared" si="15"/>
        <v>0</v>
      </c>
      <c r="N41" s="85"/>
    </row>
    <row r="42" spans="1:14" s="4" customFormat="1" ht="15" customHeight="1" x14ac:dyDescent="0.25">
      <c r="A42" s="93" t="s">
        <v>150</v>
      </c>
      <c r="B42" s="5">
        <v>3973</v>
      </c>
      <c r="C42" s="24"/>
      <c r="D42" s="5">
        <v>4517.3</v>
      </c>
      <c r="E42" s="5">
        <v>2542.1</v>
      </c>
      <c r="F42" s="5">
        <f t="shared" si="11"/>
        <v>56.274765899984502</v>
      </c>
      <c r="G42" s="27">
        <f t="shared" si="12"/>
        <v>308.59999999999991</v>
      </c>
      <c r="H42" s="5">
        <v>2850.7</v>
      </c>
      <c r="I42" s="28"/>
      <c r="J42" s="27">
        <f t="shared" si="16"/>
        <v>833.30000000000018</v>
      </c>
      <c r="K42" s="27">
        <f t="shared" si="13"/>
        <v>833.30000000000018</v>
      </c>
      <c r="L42" s="104">
        <f t="shared" si="14"/>
        <v>4517.3</v>
      </c>
      <c r="M42" s="104">
        <f t="shared" si="15"/>
        <v>0</v>
      </c>
      <c r="N42" s="85"/>
    </row>
    <row r="43" spans="1:14" s="4" customFormat="1" ht="15" customHeight="1" x14ac:dyDescent="0.25">
      <c r="A43" s="93" t="s">
        <v>151</v>
      </c>
      <c r="B43" s="5">
        <v>405.3</v>
      </c>
      <c r="C43" s="24"/>
      <c r="D43" s="5">
        <v>424.8</v>
      </c>
      <c r="E43" s="5">
        <v>307.60000000000002</v>
      </c>
      <c r="F43" s="5">
        <f t="shared" si="11"/>
        <v>72.41054613935971</v>
      </c>
      <c r="G43" s="27">
        <f t="shared" si="12"/>
        <v>41</v>
      </c>
      <c r="H43" s="5">
        <v>348.6</v>
      </c>
      <c r="I43" s="28"/>
      <c r="J43" s="27">
        <v>318.2</v>
      </c>
      <c r="K43" s="27">
        <v>58</v>
      </c>
      <c r="L43" s="104">
        <f t="shared" si="14"/>
        <v>724.8</v>
      </c>
      <c r="M43" s="104">
        <f t="shared" si="15"/>
        <v>299.99999999999994</v>
      </c>
      <c r="N43" s="85"/>
    </row>
    <row r="44" spans="1:14" s="4" customFormat="1" ht="15" customHeight="1" x14ac:dyDescent="0.25">
      <c r="A44" s="93" t="s">
        <v>152</v>
      </c>
      <c r="B44" s="5">
        <v>1412.4</v>
      </c>
      <c r="C44" s="24"/>
      <c r="D44" s="5">
        <v>2215.1</v>
      </c>
      <c r="E44" s="5">
        <v>1055</v>
      </c>
      <c r="F44" s="5">
        <f t="shared" si="11"/>
        <v>47.627646607376647</v>
      </c>
      <c r="G44" s="27">
        <f t="shared" si="12"/>
        <v>263.59999999999991</v>
      </c>
      <c r="H44" s="5">
        <v>1318.6</v>
      </c>
      <c r="I44" s="28"/>
      <c r="J44" s="27">
        <f t="shared" si="16"/>
        <v>448.25</v>
      </c>
      <c r="K44" s="27">
        <f t="shared" si="13"/>
        <v>448.25</v>
      </c>
      <c r="L44" s="104">
        <f t="shared" si="14"/>
        <v>2215.1</v>
      </c>
      <c r="M44" s="104">
        <f t="shared" si="15"/>
        <v>0</v>
      </c>
      <c r="N44" s="85"/>
    </row>
    <row r="45" spans="1:14" s="4" customFormat="1" ht="15" customHeight="1" x14ac:dyDescent="0.25">
      <c r="A45" s="93" t="s">
        <v>153</v>
      </c>
      <c r="B45" s="5">
        <v>342.6</v>
      </c>
      <c r="C45" s="24"/>
      <c r="D45" s="5">
        <v>295.3</v>
      </c>
      <c r="E45" s="5">
        <v>228.6</v>
      </c>
      <c r="F45" s="5">
        <f t="shared" si="11"/>
        <v>77.412800541821866</v>
      </c>
      <c r="G45" s="27">
        <f t="shared" si="12"/>
        <v>24.5</v>
      </c>
      <c r="H45" s="5">
        <v>253.1</v>
      </c>
      <c r="I45" s="28"/>
      <c r="J45" s="27">
        <f t="shared" si="16"/>
        <v>21.100000000000009</v>
      </c>
      <c r="K45" s="27">
        <f t="shared" si="13"/>
        <v>21.100000000000009</v>
      </c>
      <c r="L45" s="104">
        <f t="shared" si="14"/>
        <v>295.3</v>
      </c>
      <c r="M45" s="104">
        <f t="shared" si="15"/>
        <v>0</v>
      </c>
      <c r="N45" s="85"/>
    </row>
    <row r="46" spans="1:14" s="4" customFormat="1" ht="15" customHeight="1" x14ac:dyDescent="0.25">
      <c r="A46" s="93" t="s">
        <v>154</v>
      </c>
      <c r="B46" s="5">
        <v>5381.4</v>
      </c>
      <c r="C46" s="24"/>
      <c r="D46" s="5">
        <v>6025.8</v>
      </c>
      <c r="E46" s="5">
        <v>2812.7</v>
      </c>
      <c r="F46" s="5">
        <f t="shared" si="11"/>
        <v>46.677619569185836</v>
      </c>
      <c r="G46" s="27">
        <f t="shared" si="12"/>
        <v>268</v>
      </c>
      <c r="H46" s="5">
        <v>3080.7</v>
      </c>
      <c r="I46" s="28"/>
      <c r="J46" s="27">
        <f t="shared" si="16"/>
        <v>1472.5500000000002</v>
      </c>
      <c r="K46" s="27">
        <f t="shared" si="13"/>
        <v>1472.5500000000002</v>
      </c>
      <c r="L46" s="104">
        <f t="shared" si="14"/>
        <v>6025.8</v>
      </c>
      <c r="M46" s="104">
        <f t="shared" si="15"/>
        <v>0</v>
      </c>
      <c r="N46" s="85"/>
    </row>
    <row r="47" spans="1:14" s="4" customFormat="1" ht="15" customHeight="1" x14ac:dyDescent="0.25">
      <c r="A47" s="93" t="s">
        <v>155</v>
      </c>
      <c r="B47" s="5">
        <v>120.1</v>
      </c>
      <c r="C47" s="24"/>
      <c r="D47" s="5">
        <v>92.9</v>
      </c>
      <c r="E47" s="5">
        <v>55.1</v>
      </c>
      <c r="F47" s="5">
        <f t="shared" si="11"/>
        <v>59.311087190527445</v>
      </c>
      <c r="G47" s="27">
        <f t="shared" si="12"/>
        <v>20.6</v>
      </c>
      <c r="H47" s="5">
        <v>75.7</v>
      </c>
      <c r="I47" s="28"/>
      <c r="J47" s="27">
        <v>6</v>
      </c>
      <c r="K47" s="27">
        <v>12</v>
      </c>
      <c r="L47" s="104">
        <f t="shared" si="14"/>
        <v>93.7</v>
      </c>
      <c r="M47" s="104">
        <f t="shared" si="15"/>
        <v>0.79999999999999716</v>
      </c>
      <c r="N47" s="85"/>
    </row>
    <row r="48" spans="1:14" s="4" customFormat="1" ht="15" customHeight="1" x14ac:dyDescent="0.25">
      <c r="A48" s="93" t="s">
        <v>156</v>
      </c>
      <c r="B48" s="5">
        <v>792.2</v>
      </c>
      <c r="C48" s="24"/>
      <c r="D48" s="5">
        <v>706.3</v>
      </c>
      <c r="E48" s="5">
        <v>0</v>
      </c>
      <c r="F48" s="5">
        <f t="shared" si="11"/>
        <v>0</v>
      </c>
      <c r="G48" s="27">
        <f t="shared" si="12"/>
        <v>0</v>
      </c>
      <c r="H48" s="5"/>
      <c r="I48" s="28"/>
      <c r="J48" s="27">
        <v>530</v>
      </c>
      <c r="K48" s="27">
        <v>176.3</v>
      </c>
      <c r="L48" s="104">
        <f t="shared" si="14"/>
        <v>706.3</v>
      </c>
      <c r="M48" s="104">
        <f t="shared" si="15"/>
        <v>0</v>
      </c>
      <c r="N48" s="85"/>
    </row>
    <row r="49" spans="1:14" s="4" customFormat="1" ht="15" customHeight="1" x14ac:dyDescent="0.25">
      <c r="A49" s="93" t="s">
        <v>157</v>
      </c>
      <c r="B49" s="5"/>
      <c r="C49" s="24"/>
      <c r="D49" s="5">
        <v>132</v>
      </c>
      <c r="E49" s="5">
        <v>132</v>
      </c>
      <c r="F49" s="5">
        <f t="shared" si="11"/>
        <v>100</v>
      </c>
      <c r="G49" s="27">
        <f t="shared" si="12"/>
        <v>0</v>
      </c>
      <c r="H49" s="5">
        <v>132</v>
      </c>
      <c r="I49" s="28"/>
      <c r="J49" s="27">
        <f t="shared" si="16"/>
        <v>0</v>
      </c>
      <c r="K49" s="27">
        <f t="shared" si="13"/>
        <v>0</v>
      </c>
      <c r="L49" s="104">
        <f t="shared" si="14"/>
        <v>132</v>
      </c>
      <c r="M49" s="104">
        <f t="shared" si="15"/>
        <v>0</v>
      </c>
      <c r="N49" s="85"/>
    </row>
    <row r="50" spans="1:14" s="4" customFormat="1" ht="15" customHeight="1" x14ac:dyDescent="0.25">
      <c r="A50" s="93" t="s">
        <v>158</v>
      </c>
      <c r="B50" s="5">
        <v>407</v>
      </c>
      <c r="C50" s="24"/>
      <c r="D50" s="5">
        <v>433.2</v>
      </c>
      <c r="E50" s="5">
        <v>306.2</v>
      </c>
      <c r="F50" s="5">
        <f t="shared" si="11"/>
        <v>70.683287165281627</v>
      </c>
      <c r="G50" s="27">
        <f t="shared" si="12"/>
        <v>41.199999999999989</v>
      </c>
      <c r="H50" s="5">
        <v>347.4</v>
      </c>
      <c r="I50" s="28"/>
      <c r="J50" s="27">
        <f t="shared" si="16"/>
        <v>42.900000000000006</v>
      </c>
      <c r="K50" s="27">
        <f t="shared" si="13"/>
        <v>42.900000000000006</v>
      </c>
      <c r="L50" s="104">
        <f t="shared" si="14"/>
        <v>433.19999999999993</v>
      </c>
      <c r="M50" s="104">
        <f t="shared" si="15"/>
        <v>0</v>
      </c>
      <c r="N50" s="85"/>
    </row>
    <row r="51" spans="1:14" s="4" customFormat="1" ht="15" customHeight="1" x14ac:dyDescent="0.25">
      <c r="A51" s="93" t="s">
        <v>159</v>
      </c>
      <c r="B51" s="5">
        <v>306</v>
      </c>
      <c r="C51" s="24"/>
      <c r="D51" s="5">
        <v>326.10000000000002</v>
      </c>
      <c r="E51" s="5">
        <v>244.5</v>
      </c>
      <c r="F51" s="5">
        <f t="shared" si="11"/>
        <v>74.977000919963203</v>
      </c>
      <c r="G51" s="27">
        <f t="shared" si="12"/>
        <v>27.300000000000011</v>
      </c>
      <c r="H51" s="5">
        <v>271.8</v>
      </c>
      <c r="I51" s="28"/>
      <c r="J51" s="27">
        <f t="shared" si="16"/>
        <v>27.150000000000006</v>
      </c>
      <c r="K51" s="27">
        <f t="shared" si="13"/>
        <v>27.150000000000006</v>
      </c>
      <c r="L51" s="104">
        <f t="shared" si="14"/>
        <v>326.10000000000002</v>
      </c>
      <c r="M51" s="104">
        <f t="shared" si="15"/>
        <v>0</v>
      </c>
      <c r="N51" s="85"/>
    </row>
    <row r="52" spans="1:14" s="4" customFormat="1" ht="15" customHeight="1" x14ac:dyDescent="0.25">
      <c r="A52" s="93" t="s">
        <v>181</v>
      </c>
      <c r="B52" s="5">
        <v>0.9</v>
      </c>
      <c r="C52" s="24"/>
      <c r="D52" s="5"/>
      <c r="E52" s="5"/>
      <c r="F52" s="5"/>
      <c r="G52" s="27">
        <f t="shared" si="12"/>
        <v>0</v>
      </c>
      <c r="H52" s="5"/>
      <c r="I52" s="28"/>
      <c r="J52" s="27">
        <f t="shared" si="16"/>
        <v>0</v>
      </c>
      <c r="K52" s="27">
        <f t="shared" si="13"/>
        <v>0</v>
      </c>
      <c r="L52" s="104">
        <f t="shared" si="14"/>
        <v>0</v>
      </c>
      <c r="M52" s="104">
        <f t="shared" si="15"/>
        <v>0</v>
      </c>
      <c r="N52" s="85"/>
    </row>
    <row r="53" spans="1:14" s="4" customFormat="1" ht="15" customHeight="1" x14ac:dyDescent="0.25">
      <c r="A53" s="91" t="s">
        <v>160</v>
      </c>
      <c r="B53" s="5">
        <v>82594.2</v>
      </c>
      <c r="C53" s="24"/>
      <c r="D53" s="5">
        <v>90586</v>
      </c>
      <c r="E53" s="5">
        <v>64218.6</v>
      </c>
      <c r="F53" s="5">
        <f t="shared" si="11"/>
        <v>70.892411630936351</v>
      </c>
      <c r="G53" s="27">
        <f t="shared" si="12"/>
        <v>11895.599999999999</v>
      </c>
      <c r="H53" s="5">
        <v>76114.2</v>
      </c>
      <c r="I53" s="28"/>
      <c r="J53" s="27">
        <f t="shared" si="16"/>
        <v>7235.9000000000015</v>
      </c>
      <c r="K53" s="27">
        <f t="shared" si="13"/>
        <v>7235.9000000000015</v>
      </c>
      <c r="L53" s="104">
        <f t="shared" si="14"/>
        <v>90586</v>
      </c>
      <c r="M53" s="104">
        <f t="shared" si="15"/>
        <v>0</v>
      </c>
      <c r="N53" s="85"/>
    </row>
    <row r="54" spans="1:14" s="4" customFormat="1" ht="15" customHeight="1" x14ac:dyDescent="0.25">
      <c r="A54" s="90" t="s">
        <v>161</v>
      </c>
      <c r="B54" s="5">
        <v>20971.2</v>
      </c>
      <c r="C54" s="24"/>
      <c r="D54" s="5">
        <v>22132</v>
      </c>
      <c r="E54" s="5">
        <v>16133</v>
      </c>
      <c r="F54" s="5">
        <f t="shared" si="11"/>
        <v>72.894451472980293</v>
      </c>
      <c r="G54" s="27">
        <f t="shared" si="12"/>
        <v>3673.5999999999985</v>
      </c>
      <c r="H54" s="5">
        <v>19806.599999999999</v>
      </c>
      <c r="I54" s="28"/>
      <c r="J54" s="27">
        <f t="shared" si="16"/>
        <v>1162.7000000000007</v>
      </c>
      <c r="K54" s="27">
        <f t="shared" si="13"/>
        <v>1162.7000000000007</v>
      </c>
      <c r="L54" s="104">
        <f t="shared" si="14"/>
        <v>22132</v>
      </c>
      <c r="M54" s="104">
        <f t="shared" si="15"/>
        <v>0</v>
      </c>
      <c r="N54" s="85"/>
    </row>
    <row r="55" spans="1:14" s="4" customFormat="1" ht="15" customHeight="1" x14ac:dyDescent="0.25">
      <c r="A55" s="92" t="s">
        <v>162</v>
      </c>
      <c r="B55" s="5"/>
      <c r="C55" s="24"/>
      <c r="D55" s="5"/>
      <c r="E55" s="5"/>
      <c r="F55" s="5"/>
      <c r="G55" s="27">
        <f t="shared" si="12"/>
        <v>0</v>
      </c>
      <c r="H55" s="5"/>
      <c r="I55" s="28"/>
      <c r="J55" s="27">
        <f t="shared" si="16"/>
        <v>0</v>
      </c>
      <c r="K55" s="27">
        <f t="shared" si="13"/>
        <v>0</v>
      </c>
      <c r="L55" s="104">
        <f t="shared" si="14"/>
        <v>0</v>
      </c>
      <c r="M55" s="104">
        <f t="shared" si="15"/>
        <v>0</v>
      </c>
      <c r="N55" s="85"/>
    </row>
    <row r="56" spans="1:14" s="4" customFormat="1" ht="15" customHeight="1" x14ac:dyDescent="0.25">
      <c r="A56" s="93" t="s">
        <v>163</v>
      </c>
      <c r="B56" s="5">
        <v>4</v>
      </c>
      <c r="C56" s="24"/>
      <c r="D56" s="5">
        <v>4.7</v>
      </c>
      <c r="E56" s="5">
        <v>4.7</v>
      </c>
      <c r="F56" s="5">
        <f t="shared" si="11"/>
        <v>100</v>
      </c>
      <c r="G56" s="27">
        <f t="shared" si="12"/>
        <v>0</v>
      </c>
      <c r="H56" s="5">
        <v>4.7</v>
      </c>
      <c r="I56" s="28"/>
      <c r="J56" s="27">
        <f t="shared" si="16"/>
        <v>0</v>
      </c>
      <c r="K56" s="27">
        <f t="shared" si="13"/>
        <v>0</v>
      </c>
      <c r="L56" s="104">
        <f t="shared" si="14"/>
        <v>4.7</v>
      </c>
      <c r="M56" s="104">
        <f t="shared" si="15"/>
        <v>0</v>
      </c>
      <c r="N56" s="85"/>
    </row>
    <row r="57" spans="1:14" s="4" customFormat="1" ht="15" customHeight="1" x14ac:dyDescent="0.25">
      <c r="A57" s="93" t="s">
        <v>164</v>
      </c>
      <c r="B57" s="5"/>
      <c r="C57" s="24"/>
      <c r="D57" s="5">
        <v>1901.7</v>
      </c>
      <c r="E57" s="5">
        <v>1901.7</v>
      </c>
      <c r="F57" s="5">
        <f t="shared" si="11"/>
        <v>100</v>
      </c>
      <c r="G57" s="27">
        <f t="shared" si="12"/>
        <v>0</v>
      </c>
      <c r="H57" s="5">
        <v>1901.7</v>
      </c>
      <c r="I57" s="28"/>
      <c r="J57" s="27">
        <f t="shared" si="16"/>
        <v>0</v>
      </c>
      <c r="K57" s="27">
        <f t="shared" si="13"/>
        <v>0</v>
      </c>
      <c r="L57" s="104">
        <f t="shared" si="14"/>
        <v>1901.7</v>
      </c>
      <c r="M57" s="104">
        <f t="shared" si="15"/>
        <v>0</v>
      </c>
      <c r="N57" s="85"/>
    </row>
    <row r="58" spans="1:14" s="4" customFormat="1" ht="15" customHeight="1" x14ac:dyDescent="0.25">
      <c r="A58" s="93" t="s">
        <v>180</v>
      </c>
      <c r="B58" s="5">
        <v>422</v>
      </c>
      <c r="C58" s="24"/>
      <c r="D58" s="5"/>
      <c r="E58" s="5"/>
      <c r="F58" s="5"/>
      <c r="G58" s="27">
        <f t="shared" si="12"/>
        <v>0</v>
      </c>
      <c r="H58" s="5"/>
      <c r="I58" s="28"/>
      <c r="J58" s="27">
        <f t="shared" si="16"/>
        <v>0</v>
      </c>
      <c r="K58" s="27">
        <f t="shared" si="13"/>
        <v>0</v>
      </c>
      <c r="L58" s="104">
        <f t="shared" si="14"/>
        <v>0</v>
      </c>
      <c r="M58" s="104">
        <f t="shared" si="15"/>
        <v>0</v>
      </c>
      <c r="N58" s="85"/>
    </row>
    <row r="59" spans="1:14" s="4" customFormat="1" ht="15" customHeight="1" x14ac:dyDescent="0.25">
      <c r="A59" s="93" t="s">
        <v>166</v>
      </c>
      <c r="B59" s="5"/>
      <c r="C59" s="24"/>
      <c r="D59" s="5">
        <v>1916.2</v>
      </c>
      <c r="E59" s="5">
        <v>1916.2</v>
      </c>
      <c r="F59" s="5">
        <f t="shared" si="11"/>
        <v>100</v>
      </c>
      <c r="G59" s="27">
        <f t="shared" si="12"/>
        <v>0</v>
      </c>
      <c r="H59" s="5">
        <v>1916.2</v>
      </c>
      <c r="I59" s="28"/>
      <c r="J59" s="27">
        <f t="shared" si="16"/>
        <v>0</v>
      </c>
      <c r="K59" s="27">
        <f t="shared" si="13"/>
        <v>0</v>
      </c>
      <c r="L59" s="104">
        <f t="shared" si="14"/>
        <v>1916.2</v>
      </c>
      <c r="M59" s="104">
        <f t="shared" si="15"/>
        <v>0</v>
      </c>
      <c r="N59" s="85"/>
    </row>
    <row r="60" spans="1:14" s="4" customFormat="1" ht="15" customHeight="1" x14ac:dyDescent="0.25">
      <c r="A60" s="93" t="s">
        <v>167</v>
      </c>
      <c r="B60" s="5">
        <v>793.4</v>
      </c>
      <c r="C60" s="24"/>
      <c r="D60" s="5">
        <v>563</v>
      </c>
      <c r="E60" s="5">
        <v>563</v>
      </c>
      <c r="F60" s="5">
        <f t="shared" si="11"/>
        <v>100</v>
      </c>
      <c r="G60" s="27">
        <f t="shared" si="12"/>
        <v>0</v>
      </c>
      <c r="H60" s="5">
        <v>563</v>
      </c>
      <c r="I60" s="28"/>
      <c r="J60" s="27">
        <f t="shared" si="16"/>
        <v>0</v>
      </c>
      <c r="K60" s="27">
        <f t="shared" si="13"/>
        <v>0</v>
      </c>
      <c r="L60" s="104">
        <f t="shared" si="14"/>
        <v>563</v>
      </c>
      <c r="M60" s="104">
        <f t="shared" si="15"/>
        <v>0</v>
      </c>
      <c r="N60" s="85"/>
    </row>
    <row r="61" spans="1:14" s="4" customFormat="1" ht="15" customHeight="1" x14ac:dyDescent="0.25">
      <c r="A61" s="93" t="s">
        <v>168</v>
      </c>
      <c r="B61" s="5"/>
      <c r="C61" s="24"/>
      <c r="D61" s="5">
        <v>351.9</v>
      </c>
      <c r="E61" s="5">
        <v>351.9</v>
      </c>
      <c r="F61" s="5">
        <f t="shared" si="11"/>
        <v>100</v>
      </c>
      <c r="G61" s="27">
        <f t="shared" si="12"/>
        <v>0</v>
      </c>
      <c r="H61" s="5">
        <v>351.9</v>
      </c>
      <c r="I61" s="28"/>
      <c r="J61" s="27">
        <f t="shared" si="16"/>
        <v>0</v>
      </c>
      <c r="K61" s="27">
        <f t="shared" si="13"/>
        <v>0</v>
      </c>
      <c r="L61" s="104">
        <f t="shared" si="14"/>
        <v>351.9</v>
      </c>
      <c r="M61" s="104">
        <f t="shared" si="15"/>
        <v>0</v>
      </c>
      <c r="N61" s="85"/>
    </row>
    <row r="62" spans="1:14" s="4" customFormat="1" ht="15" customHeight="1" x14ac:dyDescent="0.25">
      <c r="A62" s="93" t="s">
        <v>169</v>
      </c>
      <c r="B62" s="5">
        <v>10314.5</v>
      </c>
      <c r="C62" s="24"/>
      <c r="D62" s="5">
        <v>10461.1</v>
      </c>
      <c r="E62" s="5">
        <v>7812</v>
      </c>
      <c r="F62" s="5">
        <f t="shared" si="11"/>
        <v>74.676659242335887</v>
      </c>
      <c r="G62" s="27">
        <f t="shared" si="12"/>
        <v>1141</v>
      </c>
      <c r="H62" s="5">
        <v>8953</v>
      </c>
      <c r="I62" s="28"/>
      <c r="J62" s="27">
        <f t="shared" si="16"/>
        <v>754.05000000000018</v>
      </c>
      <c r="K62" s="27">
        <f t="shared" si="13"/>
        <v>754.05000000000018</v>
      </c>
      <c r="L62" s="104">
        <f t="shared" si="14"/>
        <v>10461.099999999999</v>
      </c>
      <c r="M62" s="104">
        <f t="shared" si="15"/>
        <v>0</v>
      </c>
      <c r="N62" s="85"/>
    </row>
    <row r="63" spans="1:14" s="4" customFormat="1" ht="15" customHeight="1" x14ac:dyDescent="0.25">
      <c r="A63" s="93" t="s">
        <v>170</v>
      </c>
      <c r="B63" s="5">
        <v>841.5</v>
      </c>
      <c r="C63" s="24"/>
      <c r="D63" s="5">
        <v>999.6</v>
      </c>
      <c r="E63" s="5">
        <v>999.6</v>
      </c>
      <c r="F63" s="5">
        <f t="shared" si="11"/>
        <v>100</v>
      </c>
      <c r="G63" s="27">
        <f t="shared" si="12"/>
        <v>0</v>
      </c>
      <c r="H63" s="5">
        <v>999.6</v>
      </c>
      <c r="I63" s="28"/>
      <c r="J63" s="27">
        <f t="shared" si="16"/>
        <v>0</v>
      </c>
      <c r="K63" s="27">
        <f t="shared" si="13"/>
        <v>0</v>
      </c>
      <c r="L63" s="104">
        <f t="shared" si="14"/>
        <v>999.6</v>
      </c>
      <c r="M63" s="104">
        <f t="shared" si="15"/>
        <v>0</v>
      </c>
      <c r="N63" s="85"/>
    </row>
    <row r="64" spans="1:14" s="4" customFormat="1" ht="15" customHeight="1" x14ac:dyDescent="0.25">
      <c r="A64" s="93" t="s">
        <v>182</v>
      </c>
      <c r="B64" s="5">
        <v>212</v>
      </c>
      <c r="C64" s="24"/>
      <c r="D64" s="5"/>
      <c r="E64" s="5"/>
      <c r="F64" s="5"/>
      <c r="G64" s="27">
        <f t="shared" si="12"/>
        <v>0</v>
      </c>
      <c r="H64" s="5"/>
      <c r="I64" s="28"/>
      <c r="J64" s="27">
        <f t="shared" si="16"/>
        <v>0</v>
      </c>
      <c r="K64" s="27">
        <f t="shared" si="13"/>
        <v>0</v>
      </c>
      <c r="L64" s="104">
        <f t="shared" si="14"/>
        <v>0</v>
      </c>
      <c r="M64" s="104">
        <f t="shared" si="15"/>
        <v>0</v>
      </c>
      <c r="N64" s="85"/>
    </row>
    <row r="65" spans="1:14" s="4" customFormat="1" ht="15" customHeight="1" x14ac:dyDescent="0.25">
      <c r="A65" s="93" t="s">
        <v>165</v>
      </c>
      <c r="B65" s="5"/>
      <c r="C65" s="24"/>
      <c r="D65" s="5">
        <v>4070</v>
      </c>
      <c r="E65" s="5">
        <v>4070</v>
      </c>
      <c r="F65" s="5">
        <f t="shared" si="11"/>
        <v>100</v>
      </c>
      <c r="G65" s="27">
        <f t="shared" si="12"/>
        <v>0</v>
      </c>
      <c r="H65" s="5">
        <v>4070</v>
      </c>
      <c r="I65" s="28"/>
      <c r="J65" s="27">
        <f t="shared" si="16"/>
        <v>0</v>
      </c>
      <c r="K65" s="27">
        <f t="shared" si="13"/>
        <v>0</v>
      </c>
      <c r="L65" s="104">
        <f t="shared" si="14"/>
        <v>4070</v>
      </c>
      <c r="M65" s="104">
        <f t="shared" si="15"/>
        <v>0</v>
      </c>
      <c r="N65" s="85"/>
    </row>
    <row r="66" spans="1:14" s="4" customFormat="1" ht="15" customHeight="1" x14ac:dyDescent="0.25">
      <c r="A66" s="92" t="s">
        <v>171</v>
      </c>
      <c r="B66" s="5">
        <v>1571.4</v>
      </c>
      <c r="C66" s="24"/>
      <c r="D66" s="5">
        <v>1512.3</v>
      </c>
      <c r="E66" s="5">
        <v>837.4</v>
      </c>
      <c r="F66" s="5">
        <f t="shared" si="11"/>
        <v>55.372611254380743</v>
      </c>
      <c r="G66" s="27">
        <f t="shared" si="12"/>
        <v>264.89999999999998</v>
      </c>
      <c r="H66" s="5">
        <v>1102.3</v>
      </c>
      <c r="I66" s="28"/>
      <c r="J66" s="27">
        <f t="shared" si="16"/>
        <v>205</v>
      </c>
      <c r="K66" s="27">
        <f t="shared" si="13"/>
        <v>205</v>
      </c>
      <c r="L66" s="104">
        <f t="shared" si="14"/>
        <v>1512.3</v>
      </c>
      <c r="M66" s="104">
        <f t="shared" si="15"/>
        <v>0</v>
      </c>
      <c r="N66" s="85"/>
    </row>
    <row r="67" spans="1:14" s="4" customFormat="1" ht="15" customHeight="1" x14ac:dyDescent="0.25">
      <c r="A67" s="92" t="s">
        <v>172</v>
      </c>
      <c r="B67" s="5"/>
      <c r="C67" s="24"/>
      <c r="D67" s="5"/>
      <c r="E67" s="5"/>
      <c r="F67" s="5"/>
      <c r="G67" s="27"/>
      <c r="H67" s="5"/>
      <c r="I67" s="28"/>
      <c r="J67" s="27"/>
      <c r="K67" s="27"/>
      <c r="L67" s="25"/>
      <c r="M67" s="25"/>
      <c r="N67" s="85"/>
    </row>
    <row r="68" spans="1:14" s="4" customFormat="1" ht="15" customHeight="1" x14ac:dyDescent="0.25">
      <c r="A68" s="94" t="s">
        <v>173</v>
      </c>
      <c r="B68" s="5"/>
      <c r="C68" s="24"/>
      <c r="D68" s="5"/>
      <c r="E68" s="5"/>
      <c r="F68" s="5"/>
      <c r="G68" s="27"/>
      <c r="H68" s="5"/>
      <c r="I68" s="28"/>
      <c r="J68" s="27"/>
      <c r="K68" s="27"/>
      <c r="L68" s="25"/>
      <c r="M68" s="25"/>
      <c r="N68" s="85"/>
    </row>
    <row r="69" spans="1:14" s="4" customFormat="1" ht="15" customHeight="1" x14ac:dyDescent="0.25">
      <c r="A69" s="92" t="s">
        <v>174</v>
      </c>
      <c r="B69" s="5"/>
      <c r="C69" s="24"/>
      <c r="D69" s="5"/>
      <c r="E69" s="5"/>
      <c r="F69" s="5"/>
      <c r="G69" s="27"/>
      <c r="H69" s="5"/>
      <c r="I69" s="28"/>
      <c r="J69" s="27"/>
      <c r="K69" s="27"/>
      <c r="L69" s="25"/>
      <c r="M69" s="25"/>
      <c r="N69" s="85"/>
    </row>
    <row r="70" spans="1:14" s="4" customFormat="1" ht="15" customHeight="1" x14ac:dyDescent="0.25">
      <c r="A70" s="92" t="s">
        <v>175</v>
      </c>
      <c r="B70" s="5"/>
      <c r="C70" s="24"/>
      <c r="D70" s="5"/>
      <c r="E70" s="5"/>
      <c r="F70" s="5"/>
      <c r="G70" s="27"/>
      <c r="H70" s="5"/>
      <c r="I70" s="28"/>
      <c r="J70" s="27"/>
      <c r="K70" s="27"/>
      <c r="L70" s="25"/>
      <c r="M70" s="25"/>
      <c r="N70" s="85"/>
    </row>
    <row r="71" spans="1:14" s="102" customFormat="1" ht="15" customHeight="1" x14ac:dyDescent="0.25">
      <c r="A71" s="95" t="s">
        <v>176</v>
      </c>
      <c r="B71" s="98"/>
      <c r="C71" s="99"/>
      <c r="D71" s="98"/>
      <c r="E71" s="98"/>
      <c r="F71" s="98"/>
      <c r="G71" s="100"/>
      <c r="H71" s="98"/>
      <c r="I71" s="98"/>
      <c r="J71" s="100"/>
      <c r="K71" s="100"/>
      <c r="L71" s="101"/>
      <c r="M71" s="101"/>
    </row>
    <row r="72" spans="1:14" s="4" customFormat="1" ht="15" customHeight="1" x14ac:dyDescent="0.25">
      <c r="A72" s="96" t="s">
        <v>177</v>
      </c>
      <c r="B72" s="5"/>
      <c r="C72" s="24"/>
      <c r="D72" s="5"/>
      <c r="E72" s="5"/>
      <c r="F72" s="5"/>
      <c r="G72" s="27"/>
      <c r="H72" s="5"/>
      <c r="I72" s="28"/>
      <c r="J72" s="27"/>
      <c r="K72" s="27"/>
      <c r="L72" s="25"/>
      <c r="M72" s="25"/>
      <c r="N72" s="85"/>
    </row>
    <row r="73" spans="1:14" s="4" customFormat="1" ht="15" customHeight="1" x14ac:dyDescent="0.25">
      <c r="A73" s="97" t="s">
        <v>178</v>
      </c>
      <c r="B73" s="5">
        <f>B9*100/B7</f>
        <v>8.8981297362313541</v>
      </c>
      <c r="C73" s="5"/>
      <c r="D73" s="5">
        <f t="shared" ref="D73:L73" si="17">D9*100/D7</f>
        <v>7.981013028403499</v>
      </c>
      <c r="E73" s="5">
        <f t="shared" si="17"/>
        <v>8.3594590905886754</v>
      </c>
      <c r="F73" s="5"/>
      <c r="G73" s="5">
        <f t="shared" si="17"/>
        <v>7.9305229486642377</v>
      </c>
      <c r="H73" s="5">
        <f t="shared" si="17"/>
        <v>8.2910535502831788</v>
      </c>
      <c r="I73" s="5"/>
      <c r="J73" s="5">
        <f t="shared" si="17"/>
        <v>6.5134620614631453</v>
      </c>
      <c r="K73" s="5">
        <f t="shared" si="17"/>
        <v>6.5724712834165482</v>
      </c>
      <c r="L73" s="5">
        <f t="shared" si="17"/>
        <v>7.9562479743488854</v>
      </c>
      <c r="M73" s="25"/>
      <c r="N73" s="85"/>
    </row>
    <row r="74" spans="1:14" s="102" customFormat="1" ht="17.25" customHeight="1" x14ac:dyDescent="0.25">
      <c r="A74" s="103" t="s">
        <v>179</v>
      </c>
      <c r="B74" s="98"/>
      <c r="C74" s="99"/>
      <c r="D74" s="98"/>
      <c r="E74" s="98"/>
      <c r="F74" s="98"/>
      <c r="G74" s="100"/>
      <c r="H74" s="98"/>
      <c r="I74" s="98"/>
      <c r="J74" s="100"/>
      <c r="K74" s="100"/>
      <c r="L74" s="101"/>
      <c r="M74" s="101"/>
    </row>
    <row r="75" spans="1:14" s="15" customFormat="1" x14ac:dyDescent="0.25">
      <c r="A75" s="14" t="s">
        <v>4</v>
      </c>
      <c r="B75" s="13">
        <f>B76+B77+B78+B79+B81+B84+B85+B86+B88+B89+B90+B91+B92+B93+B94+B95</f>
        <v>241377.59999999998</v>
      </c>
      <c r="C75" s="13">
        <f>C76+C77+C78+C79+C81+C84+C85+C86+C87+C88+C89+C90+C91+C92+C93+C94+C95</f>
        <v>3809.4810000000002</v>
      </c>
      <c r="D75" s="13">
        <f>D76+D77+D78+D79+D81+D84+D85+D86+D89+D90+D91+D92+D93+D94+D95</f>
        <v>291499.40000000002</v>
      </c>
      <c r="E75" s="13">
        <f t="shared" ref="E75:M75" si="18">E76+E77+E78+E79+E81+E84+E85+E86+E89+E90+E91+E92+E93+E94+E95</f>
        <v>199486.20000000007</v>
      </c>
      <c r="F75" s="13">
        <f t="shared" si="18"/>
        <v>888.25330395079095</v>
      </c>
      <c r="G75" s="13">
        <f t="shared" si="18"/>
        <v>39127.599999999999</v>
      </c>
      <c r="H75" s="13">
        <f>H76+H77+H78+H79+H81+H84+H85+H86+H89+H90+H91+H92+H93+H94+H95</f>
        <v>238613.80000000008</v>
      </c>
      <c r="I75" s="13">
        <f t="shared" si="18"/>
        <v>0</v>
      </c>
      <c r="J75" s="13">
        <f t="shared" si="18"/>
        <v>28800.5</v>
      </c>
      <c r="K75" s="13">
        <f t="shared" si="18"/>
        <v>30377.499999999996</v>
      </c>
      <c r="L75" s="13">
        <f t="shared" si="18"/>
        <v>297791.8</v>
      </c>
      <c r="M75" s="13">
        <f t="shared" si="18"/>
        <v>-6292.4000000000306</v>
      </c>
      <c r="N75" s="20"/>
    </row>
    <row r="76" spans="1:14" x14ac:dyDescent="0.25">
      <c r="A76" s="17" t="s">
        <v>5</v>
      </c>
      <c r="B76" s="8">
        <v>170292.1</v>
      </c>
      <c r="C76" s="8">
        <f>789.244+1885.823</f>
        <v>2675.067</v>
      </c>
      <c r="D76" s="8">
        <v>209913.3</v>
      </c>
      <c r="E76" s="8">
        <v>141053.70000000001</v>
      </c>
      <c r="F76" s="13">
        <f t="shared" ref="F76:F95" si="19">E76/D76*100</f>
        <v>67.196170990594695</v>
      </c>
      <c r="G76" s="7">
        <f>21756.1+12030.5-840</f>
        <v>32946.6</v>
      </c>
      <c r="H76" s="13">
        <f>E76+G76</f>
        <v>174000.30000000002</v>
      </c>
      <c r="I76" s="7"/>
      <c r="J76" s="7">
        <v>21833.5</v>
      </c>
      <c r="K76" s="7">
        <v>23096.5</v>
      </c>
      <c r="L76" s="8">
        <f t="shared" ref="L76:L117" si="20">E76+G76+J76+K76</f>
        <v>218930.30000000002</v>
      </c>
      <c r="M76" s="12">
        <f t="shared" ref="M76:M107" si="21">D76-L76</f>
        <v>-9017.0000000000291</v>
      </c>
      <c r="N76" s="20"/>
    </row>
    <row r="77" spans="1:14" x14ac:dyDescent="0.25">
      <c r="A77" s="17" t="s">
        <v>6</v>
      </c>
      <c r="B77" s="8">
        <v>257.8</v>
      </c>
      <c r="C77" s="8"/>
      <c r="D77" s="8">
        <v>148</v>
      </c>
      <c r="E77" s="8">
        <v>76.7</v>
      </c>
      <c r="F77" s="13">
        <f t="shared" si="19"/>
        <v>51.824324324324323</v>
      </c>
      <c r="G77" s="7"/>
      <c r="H77" s="13">
        <f t="shared" ref="H77:H140" si="22">E77+G77</f>
        <v>76.7</v>
      </c>
      <c r="I77" s="7"/>
      <c r="J77" s="7"/>
      <c r="K77" s="7"/>
      <c r="L77" s="8">
        <f t="shared" si="20"/>
        <v>76.7</v>
      </c>
      <c r="M77" s="12">
        <f t="shared" si="21"/>
        <v>71.3</v>
      </c>
      <c r="N77" s="20"/>
    </row>
    <row r="78" spans="1:14" x14ac:dyDescent="0.25">
      <c r="A78" s="17" t="s">
        <v>7</v>
      </c>
      <c r="B78" s="8">
        <v>1031.0999999999999</v>
      </c>
      <c r="C78" s="8">
        <f>50.477+95.952</f>
        <v>146.429</v>
      </c>
      <c r="D78" s="8">
        <v>1092.2</v>
      </c>
      <c r="E78" s="8">
        <v>677.4</v>
      </c>
      <c r="F78" s="13">
        <f t="shared" si="19"/>
        <v>62.021607764145756</v>
      </c>
      <c r="G78" s="7">
        <v>96</v>
      </c>
      <c r="H78" s="13">
        <f t="shared" si="22"/>
        <v>773.4</v>
      </c>
      <c r="I78" s="7"/>
      <c r="J78" s="7">
        <v>75</v>
      </c>
      <c r="K78" s="7">
        <v>75</v>
      </c>
      <c r="L78" s="8">
        <f t="shared" si="20"/>
        <v>923.4</v>
      </c>
      <c r="M78" s="12">
        <f t="shared" si="21"/>
        <v>168.80000000000007</v>
      </c>
      <c r="N78" s="20"/>
    </row>
    <row r="79" spans="1:14" x14ac:dyDescent="0.25">
      <c r="A79" s="17" t="s">
        <v>8</v>
      </c>
      <c r="B79" s="8">
        <v>497</v>
      </c>
      <c r="C79" s="8">
        <v>38.07</v>
      </c>
      <c r="D79" s="8">
        <v>615.6</v>
      </c>
      <c r="E79" s="8">
        <v>479.5</v>
      </c>
      <c r="F79" s="13">
        <f t="shared" si="19"/>
        <v>77.89148797920727</v>
      </c>
      <c r="G79" s="7"/>
      <c r="H79" s="13">
        <f t="shared" si="22"/>
        <v>479.5</v>
      </c>
      <c r="I79" s="7"/>
      <c r="J79" s="7"/>
      <c r="K79" s="7"/>
      <c r="L79" s="8">
        <f t="shared" si="20"/>
        <v>479.5</v>
      </c>
      <c r="M79" s="12">
        <f t="shared" si="21"/>
        <v>136.10000000000002</v>
      </c>
      <c r="N79" s="20"/>
    </row>
    <row r="80" spans="1:14" x14ac:dyDescent="0.25">
      <c r="A80" s="18" t="s">
        <v>9</v>
      </c>
      <c r="B80" s="8">
        <v>477.6</v>
      </c>
      <c r="C80" s="8">
        <v>38.07</v>
      </c>
      <c r="D80" s="8">
        <v>442.6</v>
      </c>
      <c r="E80" s="8">
        <v>390.1</v>
      </c>
      <c r="F80" s="13">
        <f t="shared" si="19"/>
        <v>88.138273836421149</v>
      </c>
      <c r="G80" s="7">
        <f>56.9-4.4</f>
        <v>52.5</v>
      </c>
      <c r="H80" s="13">
        <f t="shared" si="22"/>
        <v>442.6</v>
      </c>
      <c r="I80" s="7"/>
      <c r="J80" s="7"/>
      <c r="K80" s="7"/>
      <c r="L80" s="8">
        <f t="shared" si="20"/>
        <v>442.6</v>
      </c>
      <c r="M80" s="12">
        <f t="shared" si="21"/>
        <v>0</v>
      </c>
      <c r="N80" s="20"/>
    </row>
    <row r="81" spans="1:14" x14ac:dyDescent="0.25">
      <c r="A81" s="17" t="s">
        <v>10</v>
      </c>
      <c r="B81" s="57">
        <v>13605.5</v>
      </c>
      <c r="C81" s="7">
        <f t="shared" ref="C81" si="23">+C82+C83</f>
        <v>67.180999999999997</v>
      </c>
      <c r="D81" s="7">
        <f t="shared" ref="D81:K81" si="24">+D82+D83</f>
        <v>15004.5</v>
      </c>
      <c r="E81" s="7">
        <f t="shared" si="24"/>
        <v>10159.200000000001</v>
      </c>
      <c r="F81" s="13">
        <f t="shared" si="19"/>
        <v>67.707687693691895</v>
      </c>
      <c r="G81" s="7">
        <f t="shared" si="24"/>
        <v>1788.5000000000002</v>
      </c>
      <c r="H81" s="13">
        <f t="shared" si="22"/>
        <v>11947.7</v>
      </c>
      <c r="I81" s="7">
        <f t="shared" si="24"/>
        <v>0</v>
      </c>
      <c r="J81" s="7">
        <f t="shared" si="24"/>
        <v>1607.2</v>
      </c>
      <c r="K81" s="7">
        <f t="shared" si="24"/>
        <v>1449.6</v>
      </c>
      <c r="L81" s="8">
        <f t="shared" si="20"/>
        <v>15004.500000000002</v>
      </c>
      <c r="M81" s="12">
        <f t="shared" si="21"/>
        <v>0</v>
      </c>
      <c r="N81" s="20"/>
    </row>
    <row r="82" spans="1:14" x14ac:dyDescent="0.25">
      <c r="A82" s="18" t="s">
        <v>11</v>
      </c>
      <c r="B82" s="8">
        <v>10071.700000000001</v>
      </c>
      <c r="C82" s="8">
        <f>40.231+26.95</f>
        <v>67.180999999999997</v>
      </c>
      <c r="D82" s="8">
        <v>11489.4</v>
      </c>
      <c r="E82" s="8">
        <v>7108</v>
      </c>
      <c r="F82" s="13">
        <f t="shared" si="19"/>
        <v>61.865719706860233</v>
      </c>
      <c r="G82" s="7">
        <f>1264.9+4.4+55.3</f>
        <v>1324.6000000000001</v>
      </c>
      <c r="H82" s="13">
        <f t="shared" si="22"/>
        <v>8432.6</v>
      </c>
      <c r="I82" s="7"/>
      <c r="J82" s="7">
        <f>744.6+862.6</f>
        <v>1607.2</v>
      </c>
      <c r="K82" s="7">
        <f>645.5+804.1</f>
        <v>1449.6</v>
      </c>
      <c r="L82" s="8">
        <f t="shared" si="20"/>
        <v>11489.400000000001</v>
      </c>
      <c r="M82" s="12">
        <f t="shared" si="21"/>
        <v>0</v>
      </c>
      <c r="N82" s="20"/>
    </row>
    <row r="83" spans="1:14" x14ac:dyDescent="0.25">
      <c r="A83" s="18" t="s">
        <v>12</v>
      </c>
      <c r="B83" s="8">
        <v>3533.8</v>
      </c>
      <c r="C83" s="8"/>
      <c r="D83" s="8">
        <v>3515.1</v>
      </c>
      <c r="E83" s="8">
        <v>3051.2</v>
      </c>
      <c r="F83" s="13">
        <f t="shared" si="19"/>
        <v>86.802651418167329</v>
      </c>
      <c r="G83" s="7">
        <f>519.2-55.3</f>
        <v>463.90000000000003</v>
      </c>
      <c r="H83" s="13">
        <f t="shared" si="22"/>
        <v>3515.1</v>
      </c>
      <c r="I83" s="7"/>
      <c r="J83" s="7"/>
      <c r="K83" s="7"/>
      <c r="L83" s="8">
        <f t="shared" si="20"/>
        <v>3515.1</v>
      </c>
      <c r="M83" s="12">
        <f t="shared" si="21"/>
        <v>0</v>
      </c>
      <c r="N83" s="20"/>
    </row>
    <row r="84" spans="1:14" x14ac:dyDescent="0.25">
      <c r="A84" s="17" t="s">
        <v>13</v>
      </c>
      <c r="B84" s="8"/>
      <c r="C84" s="8"/>
      <c r="D84" s="8"/>
      <c r="E84" s="8"/>
      <c r="F84" s="13"/>
      <c r="G84" s="7"/>
      <c r="H84" s="13">
        <f t="shared" si="22"/>
        <v>0</v>
      </c>
      <c r="I84" s="7"/>
      <c r="J84" s="7"/>
      <c r="K84" s="7"/>
      <c r="L84" s="8">
        <f t="shared" si="20"/>
        <v>0</v>
      </c>
      <c r="M84" s="12">
        <f t="shared" si="21"/>
        <v>0</v>
      </c>
      <c r="N84" s="20"/>
    </row>
    <row r="85" spans="1:14" x14ac:dyDescent="0.25">
      <c r="A85" s="17" t="s">
        <v>14</v>
      </c>
      <c r="B85" s="8">
        <v>1172.4000000000001</v>
      </c>
      <c r="C85" s="8"/>
      <c r="D85" s="8">
        <f>2660.3+3.9</f>
        <v>2664.2000000000003</v>
      </c>
      <c r="E85" s="8">
        <v>2162.6999999999998</v>
      </c>
      <c r="F85" s="13">
        <f t="shared" si="19"/>
        <v>81.17633811275428</v>
      </c>
      <c r="G85" s="7"/>
      <c r="H85" s="13">
        <f t="shared" si="22"/>
        <v>2162.6999999999998</v>
      </c>
      <c r="I85" s="7"/>
      <c r="J85" s="7"/>
      <c r="K85" s="7"/>
      <c r="L85" s="8">
        <f t="shared" si="20"/>
        <v>2162.6999999999998</v>
      </c>
      <c r="M85" s="12">
        <f t="shared" si="21"/>
        <v>501.50000000000045</v>
      </c>
      <c r="N85" s="20"/>
    </row>
    <row r="86" spans="1:14" x14ac:dyDescent="0.25">
      <c r="A86" s="17" t="s">
        <v>15</v>
      </c>
      <c r="B86" s="8">
        <v>5031.6000000000004</v>
      </c>
      <c r="C86" s="8">
        <f>61.834+114.9</f>
        <v>176.73400000000001</v>
      </c>
      <c r="D86" s="8">
        <v>3507.2</v>
      </c>
      <c r="E86" s="8">
        <v>2740.9</v>
      </c>
      <c r="F86" s="13">
        <f t="shared" si="19"/>
        <v>78.150661496350367</v>
      </c>
      <c r="G86" s="7">
        <v>180.7</v>
      </c>
      <c r="H86" s="13">
        <f t="shared" si="22"/>
        <v>2921.6</v>
      </c>
      <c r="I86" s="7"/>
      <c r="J86" s="7">
        <v>39.6</v>
      </c>
      <c r="K86" s="7">
        <v>142.6</v>
      </c>
      <c r="L86" s="8">
        <f t="shared" si="20"/>
        <v>3103.7999999999997</v>
      </c>
      <c r="M86" s="12">
        <f t="shared" si="21"/>
        <v>403.40000000000009</v>
      </c>
      <c r="N86" s="20"/>
    </row>
    <row r="87" spans="1:14" x14ac:dyDescent="0.25">
      <c r="A87" s="17" t="s">
        <v>16</v>
      </c>
      <c r="B87" s="8">
        <v>305.2</v>
      </c>
      <c r="C87" s="8"/>
      <c r="D87" s="8">
        <v>200</v>
      </c>
      <c r="E87" s="8">
        <v>180</v>
      </c>
      <c r="F87" s="13">
        <f t="shared" si="19"/>
        <v>90</v>
      </c>
      <c r="G87" s="7"/>
      <c r="H87" s="13">
        <f t="shared" si="22"/>
        <v>180</v>
      </c>
      <c r="I87" s="7"/>
      <c r="J87" s="7"/>
      <c r="K87" s="7"/>
      <c r="L87" s="8">
        <f t="shared" si="20"/>
        <v>180</v>
      </c>
      <c r="M87" s="12">
        <f t="shared" si="21"/>
        <v>20</v>
      </c>
      <c r="N87" s="20"/>
    </row>
    <row r="88" spans="1:14" x14ac:dyDescent="0.25">
      <c r="A88" s="17" t="s">
        <v>17</v>
      </c>
      <c r="B88" s="58"/>
      <c r="C88" s="8"/>
      <c r="D88" s="8">
        <v>132</v>
      </c>
      <c r="E88" s="8">
        <v>132</v>
      </c>
      <c r="F88" s="13">
        <f t="shared" si="19"/>
        <v>100</v>
      </c>
      <c r="G88" s="7"/>
      <c r="H88" s="13">
        <f t="shared" si="22"/>
        <v>132</v>
      </c>
      <c r="I88" s="7"/>
      <c r="J88" s="7"/>
      <c r="K88" s="7"/>
      <c r="L88" s="8">
        <f t="shared" si="20"/>
        <v>132</v>
      </c>
      <c r="M88" s="12">
        <f t="shared" si="21"/>
        <v>0</v>
      </c>
      <c r="N88" s="20"/>
    </row>
    <row r="89" spans="1:14" x14ac:dyDescent="0.25">
      <c r="A89" s="17" t="s">
        <v>18</v>
      </c>
      <c r="B89" s="58"/>
      <c r="C89" s="8"/>
      <c r="D89" s="8"/>
      <c r="E89" s="8"/>
      <c r="F89" s="13"/>
      <c r="G89" s="7"/>
      <c r="H89" s="13">
        <f t="shared" si="22"/>
        <v>0</v>
      </c>
      <c r="I89" s="7"/>
      <c r="J89" s="7"/>
      <c r="K89" s="7"/>
      <c r="L89" s="8">
        <f t="shared" si="20"/>
        <v>0</v>
      </c>
      <c r="M89" s="12">
        <f t="shared" si="21"/>
        <v>0</v>
      </c>
      <c r="N89" s="20"/>
    </row>
    <row r="90" spans="1:14" ht="31.5" x14ac:dyDescent="0.25">
      <c r="A90" s="17" t="s">
        <v>20</v>
      </c>
      <c r="B90" s="58">
        <v>893.4</v>
      </c>
      <c r="C90" s="8"/>
      <c r="D90" s="8">
        <v>1073</v>
      </c>
      <c r="E90" s="8">
        <v>1054.7</v>
      </c>
      <c r="F90" s="13">
        <f t="shared" si="19"/>
        <v>98.294501397949674</v>
      </c>
      <c r="G90" s="7">
        <v>40.4</v>
      </c>
      <c r="H90" s="13">
        <f t="shared" si="22"/>
        <v>1095.1000000000001</v>
      </c>
      <c r="I90" s="7"/>
      <c r="J90" s="7"/>
      <c r="K90" s="7">
        <v>10.3</v>
      </c>
      <c r="L90" s="8">
        <f t="shared" si="20"/>
        <v>1105.4000000000001</v>
      </c>
      <c r="M90" s="12">
        <f t="shared" si="21"/>
        <v>-32.400000000000091</v>
      </c>
      <c r="N90" s="20">
        <f>E90-D90</f>
        <v>-18.299999999999955</v>
      </c>
    </row>
    <row r="91" spans="1:14" ht="31.5" x14ac:dyDescent="0.25">
      <c r="A91" s="17" t="s">
        <v>21</v>
      </c>
      <c r="B91" s="58"/>
      <c r="C91" s="8"/>
      <c r="D91" s="8"/>
      <c r="E91" s="8"/>
      <c r="F91" s="13"/>
      <c r="G91" s="7"/>
      <c r="H91" s="13">
        <f t="shared" si="22"/>
        <v>0</v>
      </c>
      <c r="I91" s="7"/>
      <c r="J91" s="7"/>
      <c r="K91" s="7"/>
      <c r="L91" s="8">
        <f t="shared" si="20"/>
        <v>0</v>
      </c>
      <c r="M91" s="12">
        <f t="shared" si="21"/>
        <v>0</v>
      </c>
      <c r="N91" s="20"/>
    </row>
    <row r="92" spans="1:14" x14ac:dyDescent="0.25">
      <c r="A92" s="17" t="s">
        <v>19</v>
      </c>
      <c r="B92" s="58">
        <v>33876.400000000001</v>
      </c>
      <c r="C92" s="8"/>
      <c r="D92" s="8">
        <v>38886.800000000003</v>
      </c>
      <c r="E92" s="8">
        <v>25531.200000000001</v>
      </c>
      <c r="F92" s="13">
        <f t="shared" si="19"/>
        <v>65.655183764156462</v>
      </c>
      <c r="G92" s="7">
        <f>45+260+281.6+1137+455+263.6+210.6+50.4+308.7+115</f>
        <v>3126.8999999999996</v>
      </c>
      <c r="H92" s="13">
        <f t="shared" si="22"/>
        <v>28658.1</v>
      </c>
      <c r="I92" s="7"/>
      <c r="J92" s="7">
        <v>5035.2</v>
      </c>
      <c r="K92" s="7">
        <f>158.4+5035.1</f>
        <v>5193.5</v>
      </c>
      <c r="L92" s="8">
        <f t="shared" si="20"/>
        <v>38886.799999999996</v>
      </c>
      <c r="M92" s="12">
        <f t="shared" si="21"/>
        <v>0</v>
      </c>
      <c r="N92" s="20"/>
    </row>
    <row r="93" spans="1:14" x14ac:dyDescent="0.25">
      <c r="A93" s="17" t="s">
        <v>22</v>
      </c>
      <c r="B93" s="58">
        <v>1733.2</v>
      </c>
      <c r="C93" s="8">
        <v>6.1</v>
      </c>
      <c r="D93" s="8">
        <v>3233.3</v>
      </c>
      <c r="E93" s="8">
        <v>2101.6</v>
      </c>
      <c r="F93" s="13">
        <f t="shared" si="19"/>
        <v>64.998608233074563</v>
      </c>
      <c r="G93" s="7">
        <v>96.4</v>
      </c>
      <c r="H93" s="13">
        <f t="shared" si="22"/>
        <v>2198</v>
      </c>
      <c r="I93" s="7"/>
      <c r="J93" s="7">
        <v>150</v>
      </c>
      <c r="K93" s="7">
        <v>350</v>
      </c>
      <c r="L93" s="8">
        <f t="shared" si="20"/>
        <v>2698</v>
      </c>
      <c r="M93" s="12">
        <f t="shared" si="21"/>
        <v>535.30000000000018</v>
      </c>
      <c r="N93" s="20"/>
    </row>
    <row r="94" spans="1:14" x14ac:dyDescent="0.25">
      <c r="A94" s="17" t="s">
        <v>23</v>
      </c>
      <c r="B94" s="58">
        <v>6603.3</v>
      </c>
      <c r="C94" s="7">
        <v>485.6</v>
      </c>
      <c r="D94" s="7">
        <v>8457.6</v>
      </c>
      <c r="E94" s="7">
        <v>8066</v>
      </c>
      <c r="F94" s="13">
        <f t="shared" si="19"/>
        <v>95.369844873250088</v>
      </c>
      <c r="G94" s="7">
        <v>322.60000000000002</v>
      </c>
      <c r="H94" s="13">
        <f t="shared" si="22"/>
        <v>8388.6</v>
      </c>
      <c r="I94" s="7"/>
      <c r="J94" s="7"/>
      <c r="K94" s="7"/>
      <c r="L94" s="8">
        <f t="shared" si="20"/>
        <v>8388.6</v>
      </c>
      <c r="M94" s="12">
        <f t="shared" si="21"/>
        <v>69</v>
      </c>
      <c r="N94" s="20"/>
    </row>
    <row r="95" spans="1:14" ht="31.5" x14ac:dyDescent="0.25">
      <c r="A95" s="17" t="s">
        <v>24</v>
      </c>
      <c r="B95" s="58">
        <v>6383.8</v>
      </c>
      <c r="C95" s="8">
        <v>214.3</v>
      </c>
      <c r="D95" s="23">
        <v>6903.7</v>
      </c>
      <c r="E95" s="23">
        <v>5382.6</v>
      </c>
      <c r="F95" s="13">
        <f t="shared" si="19"/>
        <v>77.966887321291495</v>
      </c>
      <c r="G95" s="26">
        <v>529.5</v>
      </c>
      <c r="H95" s="13">
        <f t="shared" si="22"/>
        <v>5912.1</v>
      </c>
      <c r="I95" s="26"/>
      <c r="J95" s="26">
        <v>60</v>
      </c>
      <c r="K95" s="26">
        <v>60</v>
      </c>
      <c r="L95" s="8">
        <f t="shared" si="20"/>
        <v>6032.1</v>
      </c>
      <c r="M95" s="12">
        <f t="shared" si="21"/>
        <v>871.59999999999945</v>
      </c>
      <c r="N95" s="20"/>
    </row>
    <row r="96" spans="1:14" x14ac:dyDescent="0.25">
      <c r="A96" s="17"/>
      <c r="B96" s="58"/>
      <c r="C96" s="8"/>
      <c r="D96" s="26"/>
      <c r="E96" s="26"/>
      <c r="F96" s="26"/>
      <c r="G96" s="26"/>
      <c r="H96" s="13">
        <f t="shared" si="22"/>
        <v>0</v>
      </c>
      <c r="I96" s="26"/>
      <c r="J96" s="26"/>
      <c r="K96" s="26"/>
      <c r="L96" s="8">
        <f t="shared" si="20"/>
        <v>0</v>
      </c>
      <c r="M96" s="12">
        <f t="shared" si="21"/>
        <v>0</v>
      </c>
      <c r="N96" s="20"/>
    </row>
    <row r="97" spans="1:15" ht="60" hidden="1" customHeight="1" x14ac:dyDescent="0.25">
      <c r="A97" s="33" t="s">
        <v>48</v>
      </c>
      <c r="B97" s="59">
        <f>B98+B99+B100+B101+B102</f>
        <v>0</v>
      </c>
      <c r="C97" s="62"/>
      <c r="D97" s="26"/>
      <c r="E97" s="26"/>
      <c r="F97" s="26"/>
      <c r="G97" s="26"/>
      <c r="H97" s="13">
        <f t="shared" si="22"/>
        <v>0</v>
      </c>
      <c r="I97" s="26"/>
      <c r="J97" s="26"/>
      <c r="K97" s="26"/>
      <c r="L97" s="8">
        <f t="shared" si="20"/>
        <v>0</v>
      </c>
      <c r="M97" s="12">
        <f t="shared" si="21"/>
        <v>0</v>
      </c>
      <c r="N97" s="20"/>
    </row>
    <row r="98" spans="1:15" ht="23.25" hidden="1" customHeight="1" x14ac:dyDescent="0.25">
      <c r="A98" s="83" t="s">
        <v>109</v>
      </c>
      <c r="B98" s="59"/>
      <c r="C98" s="62"/>
      <c r="D98" s="26">
        <v>100</v>
      </c>
      <c r="E98" s="26">
        <v>20.7</v>
      </c>
      <c r="F98" s="26"/>
      <c r="G98" s="26"/>
      <c r="H98" s="13">
        <f t="shared" si="22"/>
        <v>20.7</v>
      </c>
      <c r="I98" s="26"/>
      <c r="J98" s="26"/>
      <c r="K98" s="26"/>
      <c r="L98" s="8">
        <f t="shared" si="20"/>
        <v>20.7</v>
      </c>
      <c r="M98" s="12">
        <f t="shared" si="21"/>
        <v>79.3</v>
      </c>
      <c r="N98" s="20"/>
    </row>
    <row r="99" spans="1:15" ht="22.5" hidden="1" customHeight="1" x14ac:dyDescent="0.25">
      <c r="A99" s="83" t="s">
        <v>110</v>
      </c>
      <c r="B99" s="59"/>
      <c r="C99" s="62"/>
      <c r="D99" s="26">
        <v>200</v>
      </c>
      <c r="E99" s="26">
        <v>180</v>
      </c>
      <c r="F99" s="26"/>
      <c r="G99" s="26"/>
      <c r="H99" s="13">
        <f t="shared" si="22"/>
        <v>180</v>
      </c>
      <c r="I99" s="26"/>
      <c r="J99" s="26"/>
      <c r="K99" s="26"/>
      <c r="L99" s="8">
        <f t="shared" si="20"/>
        <v>180</v>
      </c>
      <c r="M99" s="12">
        <f t="shared" si="21"/>
        <v>20</v>
      </c>
      <c r="N99" s="20"/>
    </row>
    <row r="100" spans="1:15" ht="22.5" hidden="1" customHeight="1" x14ac:dyDescent="0.25">
      <c r="A100" s="83" t="s">
        <v>111</v>
      </c>
      <c r="B100" s="59"/>
      <c r="C100" s="62"/>
      <c r="D100" s="26">
        <v>350</v>
      </c>
      <c r="E100" s="26">
        <v>350</v>
      </c>
      <c r="F100" s="26"/>
      <c r="G100" s="26"/>
      <c r="H100" s="13">
        <f t="shared" si="22"/>
        <v>350</v>
      </c>
      <c r="I100" s="26"/>
      <c r="J100" s="26"/>
      <c r="K100" s="26"/>
      <c r="L100" s="8">
        <f t="shared" si="20"/>
        <v>350</v>
      </c>
      <c r="M100" s="12">
        <f t="shared" si="21"/>
        <v>0</v>
      </c>
      <c r="N100" s="20"/>
    </row>
    <row r="101" spans="1:15" ht="20.25" hidden="1" customHeight="1" x14ac:dyDescent="0.25">
      <c r="A101" s="83" t="s">
        <v>107</v>
      </c>
      <c r="B101" s="59"/>
      <c r="C101" s="62"/>
      <c r="D101" s="26">
        <v>363</v>
      </c>
      <c r="E101" s="26">
        <v>320.10000000000002</v>
      </c>
      <c r="F101" s="26"/>
      <c r="G101" s="26"/>
      <c r="H101" s="13">
        <f t="shared" si="22"/>
        <v>320.10000000000002</v>
      </c>
      <c r="I101" s="26"/>
      <c r="J101" s="26"/>
      <c r="K101" s="26"/>
      <c r="L101" s="8">
        <f t="shared" si="20"/>
        <v>320.10000000000002</v>
      </c>
      <c r="M101" s="12">
        <f t="shared" si="21"/>
        <v>42.899999999999977</v>
      </c>
      <c r="N101" s="20"/>
    </row>
    <row r="102" spans="1:15" ht="20.25" hidden="1" customHeight="1" x14ac:dyDescent="0.25">
      <c r="A102" s="83" t="s">
        <v>105</v>
      </c>
      <c r="B102" s="59"/>
      <c r="C102" s="62"/>
      <c r="D102" s="26">
        <v>118.9</v>
      </c>
      <c r="E102" s="26">
        <v>90</v>
      </c>
      <c r="F102" s="26"/>
      <c r="G102" s="26"/>
      <c r="H102" s="13">
        <f t="shared" si="22"/>
        <v>90</v>
      </c>
      <c r="I102" s="26"/>
      <c r="J102" s="26"/>
      <c r="K102" s="26"/>
      <c r="L102" s="8">
        <f t="shared" si="20"/>
        <v>90</v>
      </c>
      <c r="M102" s="12">
        <f t="shared" si="21"/>
        <v>28.900000000000006</v>
      </c>
      <c r="N102" s="20"/>
    </row>
    <row r="103" spans="1:15" s="11" customFormat="1" ht="63" hidden="1" x14ac:dyDescent="0.25">
      <c r="A103" s="33" t="s">
        <v>36</v>
      </c>
      <c r="B103" s="60">
        <f>B104+B105+B112+B124+B150+B153+B157+B171+B178+B113+B118+B132</f>
        <v>11484.050000000001</v>
      </c>
      <c r="C103" s="60">
        <f t="shared" ref="C103:I103" si="25">C104+C105+C112+C124+C150+C153+C157+C171+C178+C113+C118+C132</f>
        <v>352.4</v>
      </c>
      <c r="D103" s="60">
        <f t="shared" si="25"/>
        <v>23976.609999999997</v>
      </c>
      <c r="E103" s="60">
        <f t="shared" si="25"/>
        <v>17038.919999999998</v>
      </c>
      <c r="F103" s="60">
        <f>E103*100/D103</f>
        <v>71.064758529249971</v>
      </c>
      <c r="G103" s="60">
        <f t="shared" si="25"/>
        <v>2159.2999999999997</v>
      </c>
      <c r="H103" s="60">
        <f t="shared" si="22"/>
        <v>19198.219999999998</v>
      </c>
      <c r="I103" s="60">
        <f t="shared" si="25"/>
        <v>0</v>
      </c>
      <c r="J103" s="60">
        <f>J104+J105+J112+J124+J150+J153+J157+J171+J178+J113+J118+J132</f>
        <v>2215</v>
      </c>
      <c r="K103" s="60">
        <f>K104+K105+K112+K124+K150+K153+K157+K171+K178+K113+K118+K132</f>
        <v>2362.2999999999997</v>
      </c>
      <c r="L103" s="60">
        <f t="shared" si="20"/>
        <v>23775.519999999997</v>
      </c>
      <c r="M103" s="60">
        <f t="shared" si="21"/>
        <v>201.09000000000015</v>
      </c>
      <c r="N103" s="45">
        <v>22918.799999999999</v>
      </c>
      <c r="O103" s="11">
        <v>23474.799999999999</v>
      </c>
    </row>
    <row r="104" spans="1:15" s="38" customFormat="1" hidden="1" x14ac:dyDescent="0.25">
      <c r="A104" s="34" t="s">
        <v>5</v>
      </c>
      <c r="B104" s="61">
        <v>2986.15</v>
      </c>
      <c r="C104" s="63"/>
      <c r="D104" s="64">
        <v>973.01</v>
      </c>
      <c r="E104" s="64">
        <v>928.02</v>
      </c>
      <c r="F104" s="67">
        <f>E104*100/D104</f>
        <v>95.376203738913276</v>
      </c>
      <c r="G104" s="64">
        <f>66.6+250.6-168.7</f>
        <v>148.5</v>
      </c>
      <c r="H104" s="64">
        <f t="shared" si="22"/>
        <v>1076.52</v>
      </c>
      <c r="I104" s="64"/>
      <c r="J104" s="64">
        <v>680</v>
      </c>
      <c r="K104" s="64">
        <v>840</v>
      </c>
      <c r="L104" s="64">
        <f t="shared" si="20"/>
        <v>2596.52</v>
      </c>
      <c r="M104" s="36">
        <f t="shared" si="21"/>
        <v>-1623.51</v>
      </c>
      <c r="N104" s="37">
        <f>N103-L103</f>
        <v>-856.71999999999753</v>
      </c>
      <c r="O104" s="84">
        <f>O103-L103</f>
        <v>-300.71999999999753</v>
      </c>
    </row>
    <row r="105" spans="1:15" s="38" customFormat="1" hidden="1" x14ac:dyDescent="0.25">
      <c r="A105" s="34" t="s">
        <v>37</v>
      </c>
      <c r="B105" s="61">
        <v>214.9</v>
      </c>
      <c r="C105" s="63">
        <v>0</v>
      </c>
      <c r="D105" s="64">
        <v>105.3</v>
      </c>
      <c r="E105" s="64">
        <v>34</v>
      </c>
      <c r="F105" s="67">
        <f>E105*100/D105</f>
        <v>32.288698955365625</v>
      </c>
      <c r="G105" s="64">
        <v>0</v>
      </c>
      <c r="H105" s="64">
        <f t="shared" si="22"/>
        <v>34</v>
      </c>
      <c r="I105" s="64"/>
      <c r="J105" s="64"/>
      <c r="K105" s="64"/>
      <c r="L105" s="64">
        <f t="shared" si="20"/>
        <v>34</v>
      </c>
      <c r="M105" s="36">
        <f t="shared" si="21"/>
        <v>71.3</v>
      </c>
      <c r="N105" s="37"/>
    </row>
    <row r="106" spans="1:15" ht="31.5" hidden="1" x14ac:dyDescent="0.25">
      <c r="A106" s="30" t="s">
        <v>51</v>
      </c>
      <c r="B106" s="69"/>
      <c r="C106" s="26"/>
      <c r="D106" s="26">
        <v>67.2</v>
      </c>
      <c r="E106" s="26">
        <v>16.7</v>
      </c>
      <c r="F106" s="68">
        <f t="shared" ref="F106:F124" si="26">E106*100/D106</f>
        <v>24.851190476190474</v>
      </c>
      <c r="G106" s="26"/>
      <c r="H106" s="13">
        <f t="shared" si="22"/>
        <v>16.7</v>
      </c>
      <c r="I106" s="26"/>
      <c r="J106" s="26"/>
      <c r="K106" s="23"/>
      <c r="L106" s="8">
        <f t="shared" si="20"/>
        <v>16.7</v>
      </c>
      <c r="M106" s="36">
        <f t="shared" si="21"/>
        <v>50.5</v>
      </c>
    </row>
    <row r="107" spans="1:15" ht="31.5" hidden="1" x14ac:dyDescent="0.25">
      <c r="A107" s="30" t="s">
        <v>52</v>
      </c>
      <c r="B107" s="69">
        <v>63.3</v>
      </c>
      <c r="C107" s="26">
        <v>0</v>
      </c>
      <c r="D107" s="26">
        <v>10</v>
      </c>
      <c r="E107" s="26">
        <v>0</v>
      </c>
      <c r="F107" s="68">
        <f t="shared" si="26"/>
        <v>0</v>
      </c>
      <c r="G107" s="26">
        <v>0</v>
      </c>
      <c r="H107" s="13">
        <f t="shared" si="22"/>
        <v>0</v>
      </c>
      <c r="I107" s="26"/>
      <c r="J107" s="26"/>
      <c r="K107" s="23"/>
      <c r="L107" s="8">
        <f t="shared" si="20"/>
        <v>0</v>
      </c>
      <c r="M107" s="36">
        <f t="shared" si="21"/>
        <v>10</v>
      </c>
    </row>
    <row r="108" spans="1:15" hidden="1" x14ac:dyDescent="0.25">
      <c r="A108" s="30" t="s">
        <v>53</v>
      </c>
      <c r="B108" s="69">
        <v>30.2</v>
      </c>
      <c r="C108" s="26">
        <v>0</v>
      </c>
      <c r="D108" s="26"/>
      <c r="E108" s="26"/>
      <c r="F108" s="68"/>
      <c r="G108" s="26"/>
      <c r="H108" s="13">
        <f t="shared" si="22"/>
        <v>0</v>
      </c>
      <c r="I108" s="26"/>
      <c r="J108" s="26"/>
      <c r="K108" s="23"/>
      <c r="L108" s="8">
        <f t="shared" si="20"/>
        <v>0</v>
      </c>
      <c r="M108" s="36">
        <f t="shared" ref="M108:M139" si="27">D108-L108</f>
        <v>0</v>
      </c>
    </row>
    <row r="109" spans="1:15" hidden="1" x14ac:dyDescent="0.25">
      <c r="A109" s="30" t="s">
        <v>54</v>
      </c>
      <c r="B109" s="69"/>
      <c r="C109" s="26"/>
      <c r="D109" s="26">
        <v>10.8</v>
      </c>
      <c r="E109" s="26"/>
      <c r="F109" s="68">
        <f t="shared" si="26"/>
        <v>0</v>
      </c>
      <c r="G109" s="26"/>
      <c r="H109" s="13">
        <f t="shared" si="22"/>
        <v>0</v>
      </c>
      <c r="I109" s="26"/>
      <c r="J109" s="26"/>
      <c r="K109" s="23"/>
      <c r="L109" s="8">
        <f t="shared" si="20"/>
        <v>0</v>
      </c>
      <c r="M109" s="36">
        <f t="shared" si="27"/>
        <v>10.8</v>
      </c>
    </row>
    <row r="110" spans="1:15" ht="31.5" hidden="1" x14ac:dyDescent="0.25">
      <c r="A110" s="30" t="s">
        <v>55</v>
      </c>
      <c r="B110" s="69">
        <v>113</v>
      </c>
      <c r="C110" s="26">
        <v>0</v>
      </c>
      <c r="D110" s="26"/>
      <c r="E110" s="26"/>
      <c r="F110" s="68" t="e">
        <f t="shared" si="26"/>
        <v>#DIV/0!</v>
      </c>
      <c r="G110" s="26"/>
      <c r="H110" s="13">
        <f t="shared" si="22"/>
        <v>0</v>
      </c>
      <c r="I110" s="26"/>
      <c r="J110" s="26"/>
      <c r="K110" s="23"/>
      <c r="L110" s="8">
        <f t="shared" si="20"/>
        <v>0</v>
      </c>
      <c r="M110" s="36">
        <f t="shared" si="27"/>
        <v>0</v>
      </c>
    </row>
    <row r="111" spans="1:15" ht="47.25" hidden="1" x14ac:dyDescent="0.25">
      <c r="A111" s="30" t="s">
        <v>56</v>
      </c>
      <c r="B111" s="69">
        <v>8.4</v>
      </c>
      <c r="C111" s="26">
        <v>0</v>
      </c>
      <c r="D111" s="26">
        <v>17.3</v>
      </c>
      <c r="E111" s="26">
        <v>17.3</v>
      </c>
      <c r="F111" s="68">
        <f t="shared" si="26"/>
        <v>100</v>
      </c>
      <c r="G111" s="26">
        <v>0</v>
      </c>
      <c r="H111" s="13">
        <f t="shared" si="22"/>
        <v>17.3</v>
      </c>
      <c r="I111" s="26">
        <v>0</v>
      </c>
      <c r="J111" s="26"/>
      <c r="K111" s="23"/>
      <c r="L111" s="8">
        <f t="shared" si="20"/>
        <v>17.3</v>
      </c>
      <c r="M111" s="36">
        <f t="shared" si="27"/>
        <v>0</v>
      </c>
    </row>
    <row r="112" spans="1:15" s="38" customFormat="1" hidden="1" x14ac:dyDescent="0.25">
      <c r="A112" s="34" t="s">
        <v>7</v>
      </c>
      <c r="B112" s="61">
        <v>1031.0999999999999</v>
      </c>
      <c r="C112" s="63">
        <v>146.4</v>
      </c>
      <c r="D112" s="64">
        <v>989.7</v>
      </c>
      <c r="E112" s="64">
        <v>612.20000000000005</v>
      </c>
      <c r="F112" s="67">
        <f t="shared" si="26"/>
        <v>61.857128422754371</v>
      </c>
      <c r="G112" s="64">
        <v>96</v>
      </c>
      <c r="H112" s="13">
        <f t="shared" si="22"/>
        <v>708.2</v>
      </c>
      <c r="I112" s="64"/>
      <c r="J112" s="64">
        <v>75</v>
      </c>
      <c r="K112" s="64">
        <v>75</v>
      </c>
      <c r="L112" s="8">
        <f t="shared" si="20"/>
        <v>858.2</v>
      </c>
      <c r="M112" s="36">
        <f t="shared" si="27"/>
        <v>131.5</v>
      </c>
      <c r="N112" s="37"/>
    </row>
    <row r="113" spans="1:14" s="38" customFormat="1" hidden="1" x14ac:dyDescent="0.25">
      <c r="A113" s="34" t="s">
        <v>38</v>
      </c>
      <c r="B113" s="61"/>
      <c r="C113" s="63"/>
      <c r="D113" s="64">
        <v>278.8</v>
      </c>
      <c r="E113" s="64">
        <v>160.6</v>
      </c>
      <c r="F113" s="67">
        <f t="shared" si="26"/>
        <v>57.604017216642752</v>
      </c>
      <c r="G113" s="64"/>
      <c r="H113" s="13">
        <f t="shared" si="22"/>
        <v>160.6</v>
      </c>
      <c r="I113" s="64"/>
      <c r="J113" s="64">
        <v>12.2</v>
      </c>
      <c r="K113" s="64"/>
      <c r="L113" s="8">
        <f t="shared" si="20"/>
        <v>172.79999999999998</v>
      </c>
      <c r="M113" s="36">
        <f t="shared" si="27"/>
        <v>106.00000000000003</v>
      </c>
      <c r="N113" s="37"/>
    </row>
    <row r="114" spans="1:14" s="43" customFormat="1" ht="31.5" hidden="1" x14ac:dyDescent="0.25">
      <c r="A114" s="41" t="s">
        <v>98</v>
      </c>
      <c r="B114" s="59"/>
      <c r="C114" s="65"/>
      <c r="D114" s="66">
        <v>173</v>
      </c>
      <c r="E114" s="66">
        <v>89.4</v>
      </c>
      <c r="F114" s="68">
        <f t="shared" si="26"/>
        <v>51.676300578034684</v>
      </c>
      <c r="G114" s="66"/>
      <c r="H114" s="13">
        <f t="shared" si="22"/>
        <v>89.4</v>
      </c>
      <c r="I114" s="66"/>
      <c r="J114" s="66"/>
      <c r="K114" s="66"/>
      <c r="L114" s="8">
        <f t="shared" si="20"/>
        <v>89.4</v>
      </c>
      <c r="M114" s="36">
        <f t="shared" si="27"/>
        <v>83.6</v>
      </c>
      <c r="N114" s="20"/>
    </row>
    <row r="115" spans="1:14" s="43" customFormat="1" hidden="1" x14ac:dyDescent="0.25">
      <c r="A115" s="41"/>
      <c r="B115" s="59"/>
      <c r="C115" s="65"/>
      <c r="D115" s="66"/>
      <c r="E115" s="66"/>
      <c r="F115" s="68" t="e">
        <f t="shared" si="26"/>
        <v>#DIV/0!</v>
      </c>
      <c r="G115" s="66"/>
      <c r="H115" s="13">
        <f t="shared" si="22"/>
        <v>0</v>
      </c>
      <c r="I115" s="66"/>
      <c r="J115" s="66"/>
      <c r="K115" s="66"/>
      <c r="L115" s="8">
        <f t="shared" si="20"/>
        <v>0</v>
      </c>
      <c r="M115" s="36">
        <f t="shared" si="27"/>
        <v>0</v>
      </c>
      <c r="N115" s="20"/>
    </row>
    <row r="116" spans="1:14" s="43" customFormat="1" hidden="1" x14ac:dyDescent="0.25">
      <c r="A116" s="41"/>
      <c r="B116" s="59"/>
      <c r="C116" s="65"/>
      <c r="D116" s="66"/>
      <c r="E116" s="66"/>
      <c r="F116" s="68" t="e">
        <f t="shared" si="26"/>
        <v>#DIV/0!</v>
      </c>
      <c r="G116" s="66"/>
      <c r="H116" s="13">
        <f t="shared" si="22"/>
        <v>0</v>
      </c>
      <c r="I116" s="66"/>
      <c r="J116" s="66"/>
      <c r="K116" s="66"/>
      <c r="L116" s="8">
        <f t="shared" si="20"/>
        <v>0</v>
      </c>
      <c r="M116" s="36">
        <f t="shared" si="27"/>
        <v>0</v>
      </c>
      <c r="N116" s="20"/>
    </row>
    <row r="117" spans="1:14" s="43" customFormat="1" hidden="1" x14ac:dyDescent="0.25">
      <c r="A117" s="46" t="s">
        <v>9</v>
      </c>
      <c r="B117" s="59"/>
      <c r="C117" s="65"/>
      <c r="D117" s="66">
        <v>105.8</v>
      </c>
      <c r="E117" s="66">
        <v>71.2</v>
      </c>
      <c r="F117" s="68">
        <f t="shared" si="26"/>
        <v>67.296786389413995</v>
      </c>
      <c r="G117" s="66">
        <v>22.4</v>
      </c>
      <c r="H117" s="13">
        <f t="shared" si="22"/>
        <v>93.6</v>
      </c>
      <c r="I117" s="66"/>
      <c r="J117" s="66">
        <v>12.2</v>
      </c>
      <c r="K117" s="66"/>
      <c r="L117" s="8">
        <f t="shared" si="20"/>
        <v>105.8</v>
      </c>
      <c r="M117" s="36">
        <f t="shared" si="27"/>
        <v>0</v>
      </c>
      <c r="N117" s="20"/>
    </row>
    <row r="118" spans="1:14" s="38" customFormat="1" hidden="1" x14ac:dyDescent="0.25">
      <c r="A118" s="34" t="s">
        <v>10</v>
      </c>
      <c r="B118" s="61"/>
      <c r="C118" s="63"/>
      <c r="D118" s="64">
        <f>D119+D120</f>
        <v>4528.3</v>
      </c>
      <c r="E118" s="64">
        <f t="shared" ref="E118:L118" si="28">E119+E120</f>
        <v>2314.1999999999998</v>
      </c>
      <c r="F118" s="67">
        <f t="shared" si="26"/>
        <v>51.105271293863034</v>
      </c>
      <c r="G118" s="64">
        <f t="shared" si="28"/>
        <v>677.59999999999991</v>
      </c>
      <c r="H118" s="13">
        <f t="shared" si="22"/>
        <v>2991.7999999999997</v>
      </c>
      <c r="I118" s="64">
        <f t="shared" si="28"/>
        <v>0</v>
      </c>
      <c r="J118" s="64">
        <f t="shared" si="28"/>
        <v>732.4</v>
      </c>
      <c r="K118" s="64">
        <f t="shared" si="28"/>
        <v>804.09999999999991</v>
      </c>
      <c r="L118" s="64">
        <f t="shared" si="28"/>
        <v>4528.3</v>
      </c>
      <c r="M118" s="36">
        <f t="shared" si="27"/>
        <v>0</v>
      </c>
      <c r="N118" s="37"/>
    </row>
    <row r="119" spans="1:14" s="38" customFormat="1" hidden="1" x14ac:dyDescent="0.25">
      <c r="A119" s="39" t="s">
        <v>11</v>
      </c>
      <c r="B119" s="61"/>
      <c r="C119" s="63"/>
      <c r="D119" s="64">
        <v>3621.6</v>
      </c>
      <c r="E119" s="64">
        <v>1785.5</v>
      </c>
      <c r="F119" s="67">
        <f t="shared" si="26"/>
        <v>49.30141373978352</v>
      </c>
      <c r="G119" s="64">
        <v>469.9</v>
      </c>
      <c r="H119" s="13">
        <f t="shared" si="22"/>
        <v>2255.4</v>
      </c>
      <c r="I119" s="64"/>
      <c r="J119" s="64">
        <v>632.4</v>
      </c>
      <c r="K119" s="64">
        <v>733.8</v>
      </c>
      <c r="L119" s="8">
        <f t="shared" ref="L119:L131" si="29">E119+G119+J119+K119</f>
        <v>3621.6000000000004</v>
      </c>
      <c r="M119" s="36">
        <f t="shared" si="27"/>
        <v>0</v>
      </c>
      <c r="N119" s="37"/>
    </row>
    <row r="120" spans="1:14" s="38" customFormat="1" hidden="1" x14ac:dyDescent="0.25">
      <c r="A120" s="39" t="s">
        <v>12</v>
      </c>
      <c r="B120" s="61"/>
      <c r="C120" s="63"/>
      <c r="D120" s="64">
        <v>906.7</v>
      </c>
      <c r="E120" s="64">
        <v>528.70000000000005</v>
      </c>
      <c r="F120" s="67">
        <f t="shared" si="26"/>
        <v>58.310356236903061</v>
      </c>
      <c r="G120" s="64">
        <v>207.7</v>
      </c>
      <c r="H120" s="13">
        <f t="shared" si="22"/>
        <v>736.40000000000009</v>
      </c>
      <c r="I120" s="64"/>
      <c r="J120" s="64">
        <v>100</v>
      </c>
      <c r="K120" s="64">
        <v>70.3</v>
      </c>
      <c r="L120" s="8">
        <f t="shared" si="29"/>
        <v>906.7</v>
      </c>
      <c r="M120" s="36">
        <f t="shared" si="27"/>
        <v>0</v>
      </c>
      <c r="N120" s="37"/>
    </row>
    <row r="121" spans="1:14" s="38" customFormat="1" hidden="1" x14ac:dyDescent="0.25">
      <c r="A121" s="34" t="s">
        <v>39</v>
      </c>
      <c r="B121" s="61"/>
      <c r="C121" s="63"/>
      <c r="D121" s="64"/>
      <c r="E121" s="64"/>
      <c r="F121" s="67" t="e">
        <f t="shared" si="26"/>
        <v>#DIV/0!</v>
      </c>
      <c r="G121" s="64"/>
      <c r="H121" s="13">
        <f t="shared" si="22"/>
        <v>0</v>
      </c>
      <c r="I121" s="64"/>
      <c r="J121" s="64"/>
      <c r="K121" s="64"/>
      <c r="L121" s="8">
        <f t="shared" si="29"/>
        <v>0</v>
      </c>
      <c r="M121" s="36">
        <f t="shared" si="27"/>
        <v>0</v>
      </c>
      <c r="N121" s="37"/>
    </row>
    <row r="122" spans="1:14" s="43" customFormat="1" hidden="1" x14ac:dyDescent="0.25">
      <c r="A122" s="41"/>
      <c r="B122" s="59"/>
      <c r="C122" s="65"/>
      <c r="D122" s="66"/>
      <c r="E122" s="66"/>
      <c r="F122" s="68" t="e">
        <f t="shared" si="26"/>
        <v>#DIV/0!</v>
      </c>
      <c r="G122" s="66"/>
      <c r="H122" s="13">
        <f t="shared" si="22"/>
        <v>0</v>
      </c>
      <c r="I122" s="66"/>
      <c r="J122" s="66"/>
      <c r="K122" s="66"/>
      <c r="L122" s="8">
        <f t="shared" si="29"/>
        <v>0</v>
      </c>
      <c r="M122" s="36">
        <f t="shared" si="27"/>
        <v>0</v>
      </c>
      <c r="N122" s="20"/>
    </row>
    <row r="123" spans="1:14" s="43" customFormat="1" hidden="1" x14ac:dyDescent="0.25">
      <c r="A123" s="41"/>
      <c r="B123" s="59"/>
      <c r="C123" s="65"/>
      <c r="D123" s="66"/>
      <c r="E123" s="66"/>
      <c r="F123" s="68" t="e">
        <f t="shared" si="26"/>
        <v>#DIV/0!</v>
      </c>
      <c r="G123" s="66"/>
      <c r="H123" s="13">
        <f t="shared" si="22"/>
        <v>0</v>
      </c>
      <c r="I123" s="66"/>
      <c r="J123" s="66"/>
      <c r="K123" s="66"/>
      <c r="L123" s="8">
        <f t="shared" si="29"/>
        <v>0</v>
      </c>
      <c r="M123" s="36">
        <f t="shared" si="27"/>
        <v>0</v>
      </c>
      <c r="N123" s="20"/>
    </row>
    <row r="124" spans="1:14" s="72" customFormat="1" ht="31.5" hidden="1" x14ac:dyDescent="0.25">
      <c r="A124" s="34" t="s">
        <v>40</v>
      </c>
      <c r="B124" s="71">
        <f>B125+B126+B127+B128+B129+B130+B131</f>
        <v>841.3</v>
      </c>
      <c r="C124" s="71">
        <f t="shared" ref="C124:K124" si="30">C125+C126+C127+C128+C129+C130+C131</f>
        <v>0</v>
      </c>
      <c r="D124" s="71">
        <v>743.5</v>
      </c>
      <c r="E124" s="71">
        <v>325.2</v>
      </c>
      <c r="F124" s="67">
        <f t="shared" si="26"/>
        <v>43.739071956960323</v>
      </c>
      <c r="G124" s="71">
        <f t="shared" si="30"/>
        <v>45.1</v>
      </c>
      <c r="H124" s="71">
        <f t="shared" si="30"/>
        <v>390.95</v>
      </c>
      <c r="I124" s="71">
        <f t="shared" si="30"/>
        <v>0</v>
      </c>
      <c r="J124" s="71">
        <f t="shared" si="30"/>
        <v>0</v>
      </c>
      <c r="K124" s="71">
        <f t="shared" si="30"/>
        <v>0</v>
      </c>
      <c r="L124" s="8">
        <f t="shared" si="29"/>
        <v>370.3</v>
      </c>
      <c r="M124" s="36">
        <f t="shared" si="27"/>
        <v>373.2</v>
      </c>
      <c r="N124" s="37"/>
    </row>
    <row r="125" spans="1:14" s="43" customFormat="1" hidden="1" x14ac:dyDescent="0.25">
      <c r="A125" s="70" t="s">
        <v>57</v>
      </c>
      <c r="B125" s="59">
        <v>2.8</v>
      </c>
      <c r="C125" s="65">
        <v>0</v>
      </c>
      <c r="D125" s="66">
        <v>102.7</v>
      </c>
      <c r="E125" s="66">
        <v>30.85</v>
      </c>
      <c r="F125" s="68">
        <f t="shared" ref="F125:F130" si="31">E125*100/D125</f>
        <v>30.038948393378771</v>
      </c>
      <c r="G125" s="66"/>
      <c r="H125" s="13">
        <f t="shared" si="22"/>
        <v>30.85</v>
      </c>
      <c r="I125" s="66">
        <v>0</v>
      </c>
      <c r="J125" s="66"/>
      <c r="K125" s="66"/>
      <c r="L125" s="8">
        <f t="shared" si="29"/>
        <v>30.85</v>
      </c>
      <c r="M125" s="36">
        <f t="shared" si="27"/>
        <v>71.849999999999994</v>
      </c>
      <c r="N125" s="20"/>
    </row>
    <row r="126" spans="1:14" s="43" customFormat="1" hidden="1" x14ac:dyDescent="0.25">
      <c r="A126" s="70" t="s">
        <v>58</v>
      </c>
      <c r="B126" s="59">
        <v>746.7</v>
      </c>
      <c r="C126" s="65">
        <v>0</v>
      </c>
      <c r="D126" s="66">
        <v>433.8</v>
      </c>
      <c r="E126" s="66">
        <v>189.1</v>
      </c>
      <c r="F126" s="68">
        <f t="shared" si="31"/>
        <v>43.591516828031352</v>
      </c>
      <c r="G126" s="66">
        <v>45.1</v>
      </c>
      <c r="H126" s="13">
        <f t="shared" si="22"/>
        <v>234.2</v>
      </c>
      <c r="I126" s="66">
        <v>0</v>
      </c>
      <c r="J126" s="66"/>
      <c r="K126" s="66"/>
      <c r="L126" s="8">
        <f t="shared" si="29"/>
        <v>234.2</v>
      </c>
      <c r="M126" s="36">
        <f t="shared" si="27"/>
        <v>199.60000000000002</v>
      </c>
      <c r="N126" s="20"/>
    </row>
    <row r="127" spans="1:14" s="43" customFormat="1" hidden="1" x14ac:dyDescent="0.25">
      <c r="A127" s="70" t="s">
        <v>59</v>
      </c>
      <c r="B127" s="59">
        <v>55.4</v>
      </c>
      <c r="C127" s="65">
        <v>0</v>
      </c>
      <c r="D127" s="66">
        <v>158</v>
      </c>
      <c r="E127" s="66">
        <v>95.3</v>
      </c>
      <c r="F127" s="68">
        <f t="shared" si="31"/>
        <v>60.316455696202532</v>
      </c>
      <c r="G127" s="66"/>
      <c r="H127" s="13">
        <f t="shared" si="22"/>
        <v>95.3</v>
      </c>
      <c r="I127" s="66">
        <v>0</v>
      </c>
      <c r="J127" s="66"/>
      <c r="K127" s="66"/>
      <c r="L127" s="8">
        <f t="shared" si="29"/>
        <v>95.3</v>
      </c>
      <c r="M127" s="36">
        <f t="shared" si="27"/>
        <v>62.7</v>
      </c>
      <c r="N127" s="20"/>
    </row>
    <row r="128" spans="1:14" s="43" customFormat="1" hidden="1" x14ac:dyDescent="0.25">
      <c r="A128" s="70" t="s">
        <v>54</v>
      </c>
      <c r="B128" s="59">
        <v>36.4</v>
      </c>
      <c r="C128" s="65">
        <v>0</v>
      </c>
      <c r="D128" s="66">
        <v>15</v>
      </c>
      <c r="E128" s="66">
        <v>5</v>
      </c>
      <c r="F128" s="68">
        <f t="shared" si="31"/>
        <v>33.333333333333336</v>
      </c>
      <c r="G128" s="66"/>
      <c r="H128" s="13">
        <f t="shared" si="22"/>
        <v>5</v>
      </c>
      <c r="I128" s="66">
        <v>0</v>
      </c>
      <c r="J128" s="66"/>
      <c r="K128" s="66"/>
      <c r="L128" s="8">
        <f t="shared" si="29"/>
        <v>5</v>
      </c>
      <c r="M128" s="36">
        <f t="shared" si="27"/>
        <v>10</v>
      </c>
      <c r="N128" s="20"/>
    </row>
    <row r="129" spans="1:14" s="43" customFormat="1" hidden="1" x14ac:dyDescent="0.25">
      <c r="A129" s="70" t="s">
        <v>60</v>
      </c>
      <c r="B129" s="59">
        <v>0</v>
      </c>
      <c r="C129" s="65">
        <v>0</v>
      </c>
      <c r="D129" s="66">
        <v>34</v>
      </c>
      <c r="E129" s="66">
        <v>4.9000000000000004</v>
      </c>
      <c r="F129" s="68">
        <f t="shared" si="31"/>
        <v>14.411764705882355</v>
      </c>
      <c r="G129" s="66"/>
      <c r="H129" s="13">
        <f t="shared" si="22"/>
        <v>4.9000000000000004</v>
      </c>
      <c r="I129" s="66">
        <v>0</v>
      </c>
      <c r="J129" s="66"/>
      <c r="K129" s="66"/>
      <c r="L129" s="8">
        <f t="shared" si="29"/>
        <v>4.9000000000000004</v>
      </c>
      <c r="M129" s="36">
        <f t="shared" si="27"/>
        <v>29.1</v>
      </c>
      <c r="N129" s="20"/>
    </row>
    <row r="130" spans="1:14" s="43" customFormat="1" hidden="1" x14ac:dyDescent="0.25">
      <c r="A130" s="70" t="s">
        <v>61</v>
      </c>
      <c r="B130" s="59"/>
      <c r="C130" s="65">
        <v>0</v>
      </c>
      <c r="D130" s="66">
        <v>100</v>
      </c>
      <c r="E130" s="66">
        <v>20.7</v>
      </c>
      <c r="F130" s="66">
        <f t="shared" si="31"/>
        <v>20.7</v>
      </c>
      <c r="G130" s="66"/>
      <c r="H130" s="13">
        <f t="shared" si="22"/>
        <v>20.7</v>
      </c>
      <c r="I130" s="66">
        <v>0</v>
      </c>
      <c r="J130" s="66"/>
      <c r="K130" s="66"/>
      <c r="L130" s="8">
        <f t="shared" si="29"/>
        <v>20.7</v>
      </c>
      <c r="M130" s="36">
        <f t="shared" si="27"/>
        <v>79.3</v>
      </c>
      <c r="N130" s="20"/>
    </row>
    <row r="131" spans="1:14" s="43" customFormat="1" hidden="1" x14ac:dyDescent="0.25">
      <c r="A131" s="41"/>
      <c r="B131" s="59"/>
      <c r="C131" s="65"/>
      <c r="D131" s="66"/>
      <c r="E131" s="66"/>
      <c r="F131" s="66"/>
      <c r="G131" s="66"/>
      <c r="H131" s="13">
        <f t="shared" si="22"/>
        <v>0</v>
      </c>
      <c r="I131" s="66"/>
      <c r="J131" s="66"/>
      <c r="K131" s="66"/>
      <c r="L131" s="8">
        <f t="shared" si="29"/>
        <v>0</v>
      </c>
      <c r="M131" s="36">
        <f t="shared" si="27"/>
        <v>0</v>
      </c>
      <c r="N131" s="20"/>
    </row>
    <row r="132" spans="1:14" s="38" customFormat="1" ht="31.5" hidden="1" x14ac:dyDescent="0.25">
      <c r="A132" s="34" t="s">
        <v>41</v>
      </c>
      <c r="B132" s="61">
        <f>B133+B134+B135+B136+B137+B138+B139+B140+B142+B143+B144+B145+B146+B147+B148</f>
        <v>2967.1</v>
      </c>
      <c r="C132" s="61">
        <f t="shared" ref="C132" si="32">C133+C134+C135+C136+C137+C138+C139+C140+C142+C143+C144+C145+C146+C147+C148</f>
        <v>176.7</v>
      </c>
      <c r="D132" s="61">
        <f>D133+D134+D135+D136+D137+D138+D139+D140+D142+D143+D144+D145+D146+D147+D148+D141</f>
        <v>3016.2</v>
      </c>
      <c r="E132" s="61">
        <f t="shared" ref="E132:M132" si="33">E133+E134+E135+E136+E137+E138+E139+E140+E142+E143+E144+E145+E146+E147+E148+E141</f>
        <v>2382</v>
      </c>
      <c r="F132" s="61">
        <f t="shared" si="33"/>
        <v>1214.0001853855233</v>
      </c>
      <c r="G132" s="61">
        <f t="shared" si="33"/>
        <v>135.6</v>
      </c>
      <c r="H132" s="61">
        <f t="shared" si="33"/>
        <v>2517.5999999999995</v>
      </c>
      <c r="I132" s="61">
        <f t="shared" si="33"/>
        <v>0</v>
      </c>
      <c r="J132" s="61">
        <f t="shared" si="33"/>
        <v>127.4</v>
      </c>
      <c r="K132" s="61">
        <f t="shared" si="33"/>
        <v>42.6</v>
      </c>
      <c r="L132" s="61">
        <f t="shared" si="33"/>
        <v>2457.5999999999995</v>
      </c>
      <c r="M132" s="61">
        <f t="shared" si="33"/>
        <v>358.60000000000014</v>
      </c>
    </row>
    <row r="133" spans="1:14" s="43" customFormat="1" hidden="1" x14ac:dyDescent="0.25">
      <c r="A133" s="70" t="s">
        <v>62</v>
      </c>
      <c r="B133" s="59">
        <v>11.2</v>
      </c>
      <c r="C133" s="42">
        <v>0</v>
      </c>
      <c r="D133" s="81">
        <v>45</v>
      </c>
      <c r="E133" s="66">
        <v>45</v>
      </c>
      <c r="F133" s="66">
        <f>E133*100/D133</f>
        <v>100</v>
      </c>
      <c r="G133" s="66"/>
      <c r="H133" s="13">
        <f t="shared" si="22"/>
        <v>45</v>
      </c>
      <c r="I133" s="66"/>
      <c r="J133" s="66"/>
      <c r="K133" s="66"/>
      <c r="L133" s="8">
        <f t="shared" ref="L133:L140" si="34">E133+G133+J133+K133</f>
        <v>45</v>
      </c>
      <c r="M133" s="36">
        <f t="shared" ref="M133:M140" si="35">D133-L133</f>
        <v>0</v>
      </c>
    </row>
    <row r="134" spans="1:14" s="43" customFormat="1" ht="31.5" hidden="1" x14ac:dyDescent="0.25">
      <c r="A134" s="70" t="s">
        <v>63</v>
      </c>
      <c r="B134" s="59">
        <v>596.79999999999995</v>
      </c>
      <c r="C134" s="42">
        <v>0</v>
      </c>
      <c r="D134" s="81">
        <v>28</v>
      </c>
      <c r="E134" s="66">
        <v>28</v>
      </c>
      <c r="F134" s="66">
        <f>E134*100/D134</f>
        <v>100</v>
      </c>
      <c r="G134" s="66">
        <v>0</v>
      </c>
      <c r="H134" s="13">
        <f t="shared" si="22"/>
        <v>28</v>
      </c>
      <c r="I134" s="66"/>
      <c r="J134" s="66"/>
      <c r="K134" s="66"/>
      <c r="L134" s="8">
        <f t="shared" si="34"/>
        <v>28</v>
      </c>
      <c r="M134" s="36">
        <f t="shared" si="35"/>
        <v>0</v>
      </c>
    </row>
    <row r="135" spans="1:14" s="43" customFormat="1" ht="31.5" hidden="1" x14ac:dyDescent="0.25">
      <c r="A135" s="70" t="s">
        <v>64</v>
      </c>
      <c r="B135" s="59">
        <v>18</v>
      </c>
      <c r="C135" s="42">
        <v>0</v>
      </c>
      <c r="D135" s="81">
        <v>78.900000000000006</v>
      </c>
      <c r="E135" s="81">
        <v>59</v>
      </c>
      <c r="F135" s="68">
        <f>E135*100/D135</f>
        <v>74.778200253485423</v>
      </c>
      <c r="G135" s="66"/>
      <c r="H135" s="13">
        <f t="shared" si="22"/>
        <v>59</v>
      </c>
      <c r="I135" s="66"/>
      <c r="J135" s="66"/>
      <c r="K135" s="66"/>
      <c r="L135" s="8">
        <f t="shared" si="34"/>
        <v>59</v>
      </c>
      <c r="M135" s="36">
        <f t="shared" si="35"/>
        <v>19.900000000000006</v>
      </c>
    </row>
    <row r="136" spans="1:14" s="43" customFormat="1" ht="47.25" hidden="1" x14ac:dyDescent="0.25">
      <c r="A136" s="70" t="s">
        <v>68</v>
      </c>
      <c r="B136" s="59">
        <v>461.5</v>
      </c>
      <c r="C136" s="42">
        <v>76.7</v>
      </c>
      <c r="D136" s="81">
        <v>447.6</v>
      </c>
      <c r="E136" s="81">
        <f>298.4+20.6</f>
        <v>319</v>
      </c>
      <c r="F136" s="68">
        <f t="shared" ref="F136:F148" si="36">E136*100/D136</f>
        <v>71.268990169794449</v>
      </c>
      <c r="G136" s="66">
        <v>26.6</v>
      </c>
      <c r="H136" s="13">
        <f t="shared" si="22"/>
        <v>345.6</v>
      </c>
      <c r="I136" s="66"/>
      <c r="J136" s="66"/>
      <c r="K136" s="66"/>
      <c r="L136" s="8">
        <f t="shared" si="34"/>
        <v>345.6</v>
      </c>
      <c r="M136" s="36">
        <f t="shared" si="35"/>
        <v>102</v>
      </c>
    </row>
    <row r="137" spans="1:14" s="43" customFormat="1" ht="47.25" hidden="1" x14ac:dyDescent="0.25">
      <c r="A137" s="70" t="s">
        <v>67</v>
      </c>
      <c r="B137" s="59">
        <v>0</v>
      </c>
      <c r="C137" s="42">
        <v>0</v>
      </c>
      <c r="D137" s="81">
        <v>12.5</v>
      </c>
      <c r="E137" s="81">
        <v>10.3</v>
      </c>
      <c r="F137" s="68">
        <f t="shared" si="36"/>
        <v>82.4</v>
      </c>
      <c r="G137" s="66"/>
      <c r="H137" s="13">
        <f t="shared" si="22"/>
        <v>10.3</v>
      </c>
      <c r="I137" s="66"/>
      <c r="J137" s="66"/>
      <c r="K137" s="66"/>
      <c r="L137" s="8">
        <f t="shared" si="34"/>
        <v>10.3</v>
      </c>
      <c r="M137" s="36">
        <f t="shared" si="35"/>
        <v>2.1999999999999993</v>
      </c>
    </row>
    <row r="138" spans="1:14" s="43" customFormat="1" hidden="1" x14ac:dyDescent="0.25">
      <c r="A138" s="70" t="s">
        <v>66</v>
      </c>
      <c r="B138" s="59">
        <v>29.1</v>
      </c>
      <c r="C138" s="42">
        <v>0</v>
      </c>
      <c r="D138" s="81">
        <v>100</v>
      </c>
      <c r="E138" s="81">
        <v>97</v>
      </c>
      <c r="F138" s="68">
        <f t="shared" si="36"/>
        <v>97</v>
      </c>
      <c r="G138" s="66"/>
      <c r="H138" s="13">
        <f t="shared" si="22"/>
        <v>97</v>
      </c>
      <c r="I138" s="66"/>
      <c r="J138" s="66"/>
      <c r="K138" s="66"/>
      <c r="L138" s="8">
        <f t="shared" si="34"/>
        <v>97</v>
      </c>
      <c r="M138" s="36">
        <f t="shared" si="35"/>
        <v>3</v>
      </c>
    </row>
    <row r="139" spans="1:14" s="43" customFormat="1" ht="30" hidden="1" customHeight="1" x14ac:dyDescent="0.25">
      <c r="A139" s="70" t="s">
        <v>65</v>
      </c>
      <c r="B139" s="59">
        <v>4.9000000000000004</v>
      </c>
      <c r="C139" s="42">
        <v>0</v>
      </c>
      <c r="D139" s="81">
        <v>9.5</v>
      </c>
      <c r="E139" s="81">
        <v>5</v>
      </c>
      <c r="F139" s="68">
        <f t="shared" si="36"/>
        <v>52.631578947368418</v>
      </c>
      <c r="G139" s="66"/>
      <c r="H139" s="13">
        <f t="shared" si="22"/>
        <v>5</v>
      </c>
      <c r="I139" s="66"/>
      <c r="J139" s="66"/>
      <c r="K139" s="66"/>
      <c r="L139" s="8">
        <f t="shared" si="34"/>
        <v>5</v>
      </c>
      <c r="M139" s="36">
        <f t="shared" si="35"/>
        <v>4.5</v>
      </c>
    </row>
    <row r="140" spans="1:14" s="43" customFormat="1" hidden="1" x14ac:dyDescent="0.25">
      <c r="A140" s="70" t="s">
        <v>69</v>
      </c>
      <c r="B140" s="59">
        <v>1353.9</v>
      </c>
      <c r="C140" s="42">
        <v>100</v>
      </c>
      <c r="D140" s="81">
        <f>796.3+134.7-D141</f>
        <v>731</v>
      </c>
      <c r="E140" s="81">
        <f>527.5+63.8-E141</f>
        <v>411.29999999999995</v>
      </c>
      <c r="F140" s="68">
        <f t="shared" si="36"/>
        <v>56.265389876880974</v>
      </c>
      <c r="G140" s="66">
        <v>59</v>
      </c>
      <c r="H140" s="13">
        <f t="shared" si="22"/>
        <v>470.29999999999995</v>
      </c>
      <c r="I140" s="66"/>
      <c r="J140" s="66">
        <v>127.4</v>
      </c>
      <c r="K140" s="66">
        <v>42.6</v>
      </c>
      <c r="L140" s="8">
        <f t="shared" si="34"/>
        <v>640.29999999999995</v>
      </c>
      <c r="M140" s="36">
        <f t="shared" si="35"/>
        <v>90.700000000000045</v>
      </c>
    </row>
    <row r="141" spans="1:14" s="43" customFormat="1" hidden="1" x14ac:dyDescent="0.25">
      <c r="A141" s="70" t="s">
        <v>112</v>
      </c>
      <c r="B141" s="59"/>
      <c r="C141" s="42"/>
      <c r="D141" s="81">
        <v>200</v>
      </c>
      <c r="E141" s="81">
        <v>180</v>
      </c>
      <c r="F141" s="68">
        <f t="shared" si="36"/>
        <v>90</v>
      </c>
      <c r="G141" s="66">
        <v>50</v>
      </c>
      <c r="H141" s="13">
        <f t="shared" ref="H141:H187" si="37">E141+G141</f>
        <v>230</v>
      </c>
      <c r="I141" s="66"/>
      <c r="J141" s="66"/>
      <c r="K141" s="66"/>
      <c r="L141" s="8"/>
      <c r="M141" s="36"/>
    </row>
    <row r="142" spans="1:14" s="43" customFormat="1" ht="31.5" hidden="1" x14ac:dyDescent="0.25">
      <c r="A142" s="70" t="s">
        <v>70</v>
      </c>
      <c r="B142" s="59">
        <v>405</v>
      </c>
      <c r="C142" s="42">
        <v>0</v>
      </c>
      <c r="D142" s="81">
        <v>374.3</v>
      </c>
      <c r="E142" s="81">
        <v>306.39999999999998</v>
      </c>
      <c r="F142" s="68">
        <f t="shared" si="36"/>
        <v>81.859471012556767</v>
      </c>
      <c r="G142" s="66"/>
      <c r="H142" s="13">
        <f t="shared" si="37"/>
        <v>306.39999999999998</v>
      </c>
      <c r="I142" s="66"/>
      <c r="J142" s="66"/>
      <c r="K142" s="66"/>
      <c r="L142" s="8">
        <f t="shared" ref="L142:L149" si="38">E142+G142+J142+K142</f>
        <v>306.39999999999998</v>
      </c>
      <c r="M142" s="36">
        <f t="shared" ref="M142:M149" si="39">D142-L142</f>
        <v>67.900000000000034</v>
      </c>
    </row>
    <row r="143" spans="1:14" s="43" customFormat="1" ht="31.5" hidden="1" x14ac:dyDescent="0.25">
      <c r="A143" s="70" t="s">
        <v>71</v>
      </c>
      <c r="B143" s="59">
        <v>0</v>
      </c>
      <c r="C143" s="42">
        <v>0</v>
      </c>
      <c r="D143" s="81">
        <v>9.5</v>
      </c>
      <c r="E143" s="66">
        <v>7.5</v>
      </c>
      <c r="F143" s="68">
        <f t="shared" si="36"/>
        <v>78.94736842105263</v>
      </c>
      <c r="G143" s="66"/>
      <c r="H143" s="13">
        <f t="shared" si="37"/>
        <v>7.5</v>
      </c>
      <c r="I143" s="66"/>
      <c r="J143" s="66"/>
      <c r="K143" s="66"/>
      <c r="L143" s="8">
        <f t="shared" si="38"/>
        <v>7.5</v>
      </c>
      <c r="M143" s="36">
        <f t="shared" si="39"/>
        <v>2</v>
      </c>
    </row>
    <row r="144" spans="1:14" s="43" customFormat="1" ht="30.75" hidden="1" customHeight="1" x14ac:dyDescent="0.25">
      <c r="A144" s="70" t="s">
        <v>73</v>
      </c>
      <c r="B144" s="59">
        <v>79.7</v>
      </c>
      <c r="C144" s="42">
        <v>0</v>
      </c>
      <c r="D144" s="81">
        <v>64</v>
      </c>
      <c r="E144" s="66">
        <v>34</v>
      </c>
      <c r="F144" s="68">
        <f t="shared" si="36"/>
        <v>53.125</v>
      </c>
      <c r="G144" s="66">
        <v>0</v>
      </c>
      <c r="H144" s="13">
        <f t="shared" si="37"/>
        <v>34</v>
      </c>
      <c r="I144" s="66"/>
      <c r="J144" s="66"/>
      <c r="K144" s="66"/>
      <c r="L144" s="8">
        <f t="shared" si="38"/>
        <v>34</v>
      </c>
      <c r="M144" s="36">
        <f t="shared" si="39"/>
        <v>30</v>
      </c>
    </row>
    <row r="145" spans="1:13" s="43" customFormat="1" ht="49.5" hidden="1" customHeight="1" x14ac:dyDescent="0.25">
      <c r="A145" s="70" t="s">
        <v>74</v>
      </c>
      <c r="B145" s="59">
        <v>0</v>
      </c>
      <c r="C145" s="42">
        <v>0</v>
      </c>
      <c r="D145" s="81">
        <v>815.8</v>
      </c>
      <c r="E145" s="66">
        <v>815.8</v>
      </c>
      <c r="F145" s="68">
        <f t="shared" si="36"/>
        <v>100</v>
      </c>
      <c r="G145" s="66">
        <v>0</v>
      </c>
      <c r="H145" s="13">
        <f t="shared" si="37"/>
        <v>815.8</v>
      </c>
      <c r="I145" s="66"/>
      <c r="J145" s="66"/>
      <c r="K145" s="66"/>
      <c r="L145" s="8">
        <f t="shared" si="38"/>
        <v>815.8</v>
      </c>
      <c r="M145" s="36">
        <f t="shared" si="39"/>
        <v>0</v>
      </c>
    </row>
    <row r="146" spans="1:13" s="43" customFormat="1" ht="49.5" hidden="1" customHeight="1" x14ac:dyDescent="0.25">
      <c r="A146" s="70" t="s">
        <v>75</v>
      </c>
      <c r="B146" s="59">
        <v>7</v>
      </c>
      <c r="C146" s="42">
        <v>0</v>
      </c>
      <c r="D146" s="81">
        <v>20</v>
      </c>
      <c r="E146" s="66">
        <v>0</v>
      </c>
      <c r="F146" s="68">
        <f t="shared" si="36"/>
        <v>0</v>
      </c>
      <c r="G146" s="66">
        <v>0</v>
      </c>
      <c r="H146" s="13">
        <f t="shared" si="37"/>
        <v>0</v>
      </c>
      <c r="I146" s="66"/>
      <c r="J146" s="66"/>
      <c r="K146" s="66"/>
      <c r="L146" s="8">
        <f t="shared" si="38"/>
        <v>0</v>
      </c>
      <c r="M146" s="36">
        <f t="shared" si="39"/>
        <v>20</v>
      </c>
    </row>
    <row r="147" spans="1:13" s="43" customFormat="1" ht="49.5" hidden="1" customHeight="1" x14ac:dyDescent="0.25">
      <c r="A147" s="70" t="s">
        <v>76</v>
      </c>
      <c r="B147" s="59">
        <v>0</v>
      </c>
      <c r="C147" s="42">
        <v>0</v>
      </c>
      <c r="D147" s="81">
        <f>5.6+4.5</f>
        <v>10.1</v>
      </c>
      <c r="E147" s="66">
        <f>5.6+4.4</f>
        <v>10</v>
      </c>
      <c r="F147" s="68">
        <f t="shared" si="36"/>
        <v>99.009900990099013</v>
      </c>
      <c r="G147" s="66"/>
      <c r="H147" s="13">
        <f t="shared" si="37"/>
        <v>10</v>
      </c>
      <c r="I147" s="66"/>
      <c r="J147" s="66"/>
      <c r="K147" s="66"/>
      <c r="L147" s="8">
        <f t="shared" si="38"/>
        <v>10</v>
      </c>
      <c r="M147" s="36">
        <f t="shared" si="39"/>
        <v>9.9999999999999645E-2</v>
      </c>
    </row>
    <row r="148" spans="1:13" s="43" customFormat="1" ht="49.5" hidden="1" customHeight="1" x14ac:dyDescent="0.25">
      <c r="A148" s="70" t="s">
        <v>77</v>
      </c>
      <c r="B148" s="59">
        <v>0</v>
      </c>
      <c r="C148" s="42">
        <v>0</v>
      </c>
      <c r="D148" s="81">
        <v>70</v>
      </c>
      <c r="E148" s="66">
        <v>53.7</v>
      </c>
      <c r="F148" s="68">
        <f t="shared" si="36"/>
        <v>76.714285714285708</v>
      </c>
      <c r="G148" s="66">
        <v>0</v>
      </c>
      <c r="H148" s="13">
        <f t="shared" si="37"/>
        <v>53.7</v>
      </c>
      <c r="I148" s="66"/>
      <c r="J148" s="66"/>
      <c r="K148" s="66"/>
      <c r="L148" s="8">
        <f t="shared" si="38"/>
        <v>53.7</v>
      </c>
      <c r="M148" s="36">
        <f t="shared" si="39"/>
        <v>16.299999999999997</v>
      </c>
    </row>
    <row r="149" spans="1:13" s="38" customFormat="1" hidden="1" x14ac:dyDescent="0.25">
      <c r="A149" s="34" t="s">
        <v>18</v>
      </c>
      <c r="B149" s="61"/>
      <c r="C149" s="35">
        <v>0</v>
      </c>
      <c r="D149" s="64">
        <v>0</v>
      </c>
      <c r="E149" s="64">
        <v>0</v>
      </c>
      <c r="F149" s="64">
        <v>0</v>
      </c>
      <c r="G149" s="64">
        <v>0</v>
      </c>
      <c r="H149" s="13">
        <f t="shared" si="37"/>
        <v>0</v>
      </c>
      <c r="I149" s="64"/>
      <c r="J149" s="64"/>
      <c r="K149" s="64"/>
      <c r="L149" s="8">
        <f t="shared" si="38"/>
        <v>0</v>
      </c>
      <c r="M149" s="36">
        <f t="shared" si="39"/>
        <v>0</v>
      </c>
    </row>
    <row r="150" spans="1:13" s="38" customFormat="1" ht="31.5" hidden="1" x14ac:dyDescent="0.25">
      <c r="A150" s="34" t="s">
        <v>42</v>
      </c>
      <c r="B150" s="35"/>
      <c r="C150" s="35"/>
      <c r="D150" s="64">
        <f>D151</f>
        <v>550</v>
      </c>
      <c r="E150" s="64">
        <f t="shared" ref="E150:M150" si="40">E151</f>
        <v>491.7</v>
      </c>
      <c r="F150" s="64">
        <f t="shared" si="40"/>
        <v>89.4</v>
      </c>
      <c r="G150" s="64">
        <f t="shared" si="40"/>
        <v>40.4</v>
      </c>
      <c r="H150" s="13">
        <f t="shared" si="37"/>
        <v>532.1</v>
      </c>
      <c r="I150" s="64">
        <f t="shared" si="40"/>
        <v>0</v>
      </c>
      <c r="J150" s="64">
        <f t="shared" si="40"/>
        <v>0</v>
      </c>
      <c r="K150" s="64">
        <f t="shared" si="40"/>
        <v>10.3</v>
      </c>
      <c r="L150" s="64">
        <f t="shared" si="40"/>
        <v>542.4</v>
      </c>
      <c r="M150" s="64">
        <f t="shared" si="40"/>
        <v>7.6000000000000227</v>
      </c>
    </row>
    <row r="151" spans="1:13" s="43" customFormat="1" ht="31.5" hidden="1" x14ac:dyDescent="0.25">
      <c r="A151" s="70" t="s">
        <v>78</v>
      </c>
      <c r="B151" s="42">
        <v>0</v>
      </c>
      <c r="C151" s="42">
        <v>0</v>
      </c>
      <c r="D151" s="66">
        <v>550</v>
      </c>
      <c r="E151" s="66">
        <v>491.7</v>
      </c>
      <c r="F151" s="68">
        <f>E151*100/D151</f>
        <v>89.4</v>
      </c>
      <c r="G151" s="66">
        <v>40.4</v>
      </c>
      <c r="H151" s="13">
        <f t="shared" si="37"/>
        <v>532.1</v>
      </c>
      <c r="I151" s="66"/>
      <c r="J151" s="66"/>
      <c r="K151" s="66">
        <v>10.3</v>
      </c>
      <c r="L151" s="8">
        <f>E151+G151+J151+K151</f>
        <v>542.4</v>
      </c>
      <c r="M151" s="36">
        <f>D151-L151</f>
        <v>7.6000000000000227</v>
      </c>
    </row>
    <row r="152" spans="1:13" s="38" customFormat="1" ht="31.5" hidden="1" x14ac:dyDescent="0.25">
      <c r="A152" s="34" t="s">
        <v>43</v>
      </c>
      <c r="B152" s="35"/>
      <c r="C152" s="35"/>
      <c r="D152" s="64"/>
      <c r="E152" s="64"/>
      <c r="F152" s="64"/>
      <c r="G152" s="64"/>
      <c r="H152" s="13">
        <f>E152+G152</f>
        <v>0</v>
      </c>
      <c r="I152" s="64"/>
      <c r="J152" s="64"/>
      <c r="K152" s="64"/>
      <c r="L152" s="8">
        <f>E152+G152+J152+K152</f>
        <v>0</v>
      </c>
      <c r="M152" s="36">
        <f>D152-L152</f>
        <v>0</v>
      </c>
    </row>
    <row r="153" spans="1:13" s="40" customFormat="1" ht="31.5" hidden="1" x14ac:dyDescent="0.25">
      <c r="A153" s="34" t="s">
        <v>44</v>
      </c>
      <c r="B153" s="64">
        <f t="shared" ref="B153:C153" si="41">B154+B155</f>
        <v>840.7</v>
      </c>
      <c r="C153" s="64">
        <f t="shared" si="41"/>
        <v>0</v>
      </c>
      <c r="D153" s="64">
        <f>D154+D155+D156</f>
        <v>975.4</v>
      </c>
      <c r="E153" s="64">
        <f t="shared" ref="E153:M153" si="42">E154+E155+E156</f>
        <v>772</v>
      </c>
      <c r="F153" s="64">
        <f t="shared" si="42"/>
        <v>100</v>
      </c>
      <c r="G153" s="64">
        <f t="shared" si="42"/>
        <v>45</v>
      </c>
      <c r="H153" s="64">
        <f t="shared" si="42"/>
        <v>817</v>
      </c>
      <c r="I153" s="64">
        <f t="shared" si="42"/>
        <v>0</v>
      </c>
      <c r="J153" s="64">
        <f t="shared" si="42"/>
        <v>158.4</v>
      </c>
      <c r="K153" s="64">
        <f t="shared" si="42"/>
        <v>0</v>
      </c>
      <c r="L153" s="64">
        <f t="shared" si="42"/>
        <v>930.4</v>
      </c>
      <c r="M153" s="64">
        <f t="shared" si="42"/>
        <v>0</v>
      </c>
    </row>
    <row r="154" spans="1:13" s="44" customFormat="1" ht="31.5" hidden="1" x14ac:dyDescent="0.25">
      <c r="A154" s="70" t="s">
        <v>79</v>
      </c>
      <c r="B154" s="42">
        <v>128.69999999999999</v>
      </c>
      <c r="C154" s="42">
        <v>0</v>
      </c>
      <c r="D154" s="66">
        <v>158.4</v>
      </c>
      <c r="E154" s="66">
        <v>0</v>
      </c>
      <c r="F154" s="66">
        <f>E154*100/D154</f>
        <v>0</v>
      </c>
      <c r="G154" s="66">
        <v>0</v>
      </c>
      <c r="H154" s="13">
        <f t="shared" si="37"/>
        <v>0</v>
      </c>
      <c r="I154" s="66"/>
      <c r="J154" s="66">
        <v>158.4</v>
      </c>
      <c r="K154" s="66">
        <v>0</v>
      </c>
      <c r="L154" s="8">
        <f>E154+G154+J154+K154</f>
        <v>158.4</v>
      </c>
      <c r="M154" s="36">
        <f>D154-L154</f>
        <v>0</v>
      </c>
    </row>
    <row r="155" spans="1:13" s="44" customFormat="1" ht="47.25" hidden="1" x14ac:dyDescent="0.25">
      <c r="A155" s="70" t="s">
        <v>80</v>
      </c>
      <c r="B155" s="42">
        <v>712</v>
      </c>
      <c r="C155" s="42">
        <v>0</v>
      </c>
      <c r="D155" s="66">
        <v>772</v>
      </c>
      <c r="E155" s="66">
        <v>772</v>
      </c>
      <c r="F155" s="66">
        <f>E155*100/D155</f>
        <v>100</v>
      </c>
      <c r="G155" s="66">
        <v>0</v>
      </c>
      <c r="H155" s="13">
        <f t="shared" si="37"/>
        <v>772</v>
      </c>
      <c r="I155" s="66"/>
      <c r="J155" s="66"/>
      <c r="K155" s="66"/>
      <c r="L155" s="8">
        <f>E155+G155+J155+K155</f>
        <v>772</v>
      </c>
      <c r="M155" s="36">
        <f>D155-L155</f>
        <v>0</v>
      </c>
    </row>
    <row r="156" spans="1:13" s="44" customFormat="1" hidden="1" x14ac:dyDescent="0.25">
      <c r="A156" s="70"/>
      <c r="B156" s="42"/>
      <c r="C156" s="42"/>
      <c r="D156" s="66">
        <v>45</v>
      </c>
      <c r="E156" s="66"/>
      <c r="F156" s="66"/>
      <c r="G156" s="66">
        <v>45</v>
      </c>
      <c r="H156" s="13">
        <f t="shared" si="37"/>
        <v>45</v>
      </c>
      <c r="I156" s="66"/>
      <c r="J156" s="66"/>
      <c r="K156" s="66"/>
      <c r="L156" s="8"/>
      <c r="M156" s="36"/>
    </row>
    <row r="157" spans="1:13" s="79" customFormat="1" hidden="1" x14ac:dyDescent="0.25">
      <c r="A157" s="34" t="s">
        <v>45</v>
      </c>
      <c r="B157" s="77">
        <f>B158+B159+B160+B161+B162+B163+B164+B165+B166+B167+B168+B169+B170</f>
        <v>1733.2</v>
      </c>
      <c r="C157" s="77">
        <f t="shared" ref="C157:H157" si="43">C158+C159+C160+C161+C162+C163+C164+C165+C166+C167+C168+C169+C170</f>
        <v>6.1000000000000005</v>
      </c>
      <c r="D157" s="77">
        <f t="shared" si="43"/>
        <v>3216.2999999999997</v>
      </c>
      <c r="E157" s="77">
        <f t="shared" si="43"/>
        <v>2101.6</v>
      </c>
      <c r="F157" s="80">
        <f t="shared" si="43"/>
        <v>851.64464845486691</v>
      </c>
      <c r="G157" s="77">
        <f t="shared" si="43"/>
        <v>96.4</v>
      </c>
      <c r="H157" s="77">
        <f t="shared" si="43"/>
        <v>2198</v>
      </c>
      <c r="I157" s="78"/>
      <c r="J157" s="78">
        <f>J158+J163+J166</f>
        <v>300</v>
      </c>
      <c r="K157" s="78">
        <f>K158+K163+K166+K161</f>
        <v>350</v>
      </c>
      <c r="L157" s="8">
        <f t="shared" ref="L157:L170" si="44">E157+G157+J157+K157</f>
        <v>2848</v>
      </c>
      <c r="M157" s="36">
        <f t="shared" ref="M157:M170" si="45">D157-L157</f>
        <v>368.29999999999973</v>
      </c>
    </row>
    <row r="158" spans="1:13" s="44" customFormat="1" hidden="1" x14ac:dyDescent="0.25">
      <c r="A158" s="70" t="s">
        <v>81</v>
      </c>
      <c r="B158" s="42">
        <v>437.2</v>
      </c>
      <c r="C158" s="42">
        <v>0.2</v>
      </c>
      <c r="D158" s="66">
        <v>566.6</v>
      </c>
      <c r="E158" s="66">
        <v>325.3</v>
      </c>
      <c r="F158" s="68">
        <f t="shared" ref="F158:F170" si="46">E158*100/D158</f>
        <v>57.41263678079774</v>
      </c>
      <c r="G158" s="66">
        <v>0</v>
      </c>
      <c r="H158" s="13">
        <f t="shared" si="37"/>
        <v>325.3</v>
      </c>
      <c r="I158" s="66"/>
      <c r="J158" s="66">
        <v>100</v>
      </c>
      <c r="K158" s="66">
        <v>200</v>
      </c>
      <c r="L158" s="8">
        <f t="shared" si="44"/>
        <v>625.29999999999995</v>
      </c>
      <c r="M158" s="36">
        <f t="shared" si="45"/>
        <v>-58.699999999999932</v>
      </c>
    </row>
    <row r="159" spans="1:13" s="44" customFormat="1" hidden="1" x14ac:dyDescent="0.25">
      <c r="A159" s="70" t="s">
        <v>82</v>
      </c>
      <c r="B159" s="42">
        <v>147</v>
      </c>
      <c r="C159" s="42">
        <v>0</v>
      </c>
      <c r="D159" s="66">
        <v>244.6</v>
      </c>
      <c r="E159" s="66">
        <v>226.9</v>
      </c>
      <c r="F159" s="68">
        <f t="shared" si="46"/>
        <v>92.763695829926419</v>
      </c>
      <c r="G159" s="66">
        <v>0</v>
      </c>
      <c r="H159" s="13">
        <f t="shared" si="37"/>
        <v>226.9</v>
      </c>
      <c r="I159" s="66"/>
      <c r="J159" s="66"/>
      <c r="K159" s="66"/>
      <c r="L159" s="8">
        <f t="shared" si="44"/>
        <v>226.9</v>
      </c>
      <c r="M159" s="36">
        <f t="shared" si="45"/>
        <v>17.699999999999989</v>
      </c>
    </row>
    <row r="160" spans="1:13" s="44" customFormat="1" hidden="1" x14ac:dyDescent="0.25">
      <c r="A160" s="70" t="s">
        <v>83</v>
      </c>
      <c r="B160" s="42">
        <v>19.100000000000001</v>
      </c>
      <c r="C160" s="42">
        <v>0</v>
      </c>
      <c r="D160" s="66">
        <v>41.3</v>
      </c>
      <c r="E160" s="66">
        <v>34.6</v>
      </c>
      <c r="F160" s="68">
        <f t="shared" si="46"/>
        <v>83.777239709443108</v>
      </c>
      <c r="G160" s="66">
        <v>0</v>
      </c>
      <c r="H160" s="13">
        <f t="shared" si="37"/>
        <v>34.6</v>
      </c>
      <c r="I160" s="66"/>
      <c r="J160" s="66"/>
      <c r="K160" s="66"/>
      <c r="L160" s="8">
        <f t="shared" si="44"/>
        <v>34.6</v>
      </c>
      <c r="M160" s="36">
        <f t="shared" si="45"/>
        <v>6.6999999999999957</v>
      </c>
    </row>
    <row r="161" spans="1:13" s="44" customFormat="1" ht="31.5" hidden="1" x14ac:dyDescent="0.25">
      <c r="A161" s="70" t="s">
        <v>84</v>
      </c>
      <c r="B161" s="42">
        <v>463.9</v>
      </c>
      <c r="C161" s="42">
        <v>0</v>
      </c>
      <c r="D161" s="66">
        <v>283.8</v>
      </c>
      <c r="E161" s="66">
        <v>120.9</v>
      </c>
      <c r="F161" s="68">
        <f t="shared" si="46"/>
        <v>42.600422832980968</v>
      </c>
      <c r="G161" s="66">
        <v>28.4</v>
      </c>
      <c r="H161" s="13">
        <f t="shared" si="37"/>
        <v>149.30000000000001</v>
      </c>
      <c r="I161" s="66"/>
      <c r="J161" s="66"/>
      <c r="K161" s="66">
        <v>100</v>
      </c>
      <c r="L161" s="8">
        <f t="shared" si="44"/>
        <v>249.3</v>
      </c>
      <c r="M161" s="36">
        <f t="shared" si="45"/>
        <v>34.5</v>
      </c>
    </row>
    <row r="162" spans="1:13" s="44" customFormat="1" hidden="1" x14ac:dyDescent="0.25">
      <c r="A162" s="70" t="s">
        <v>85</v>
      </c>
      <c r="B162" s="42">
        <v>1</v>
      </c>
      <c r="C162" s="42">
        <v>0</v>
      </c>
      <c r="D162" s="66">
        <v>1</v>
      </c>
      <c r="E162" s="66">
        <v>0</v>
      </c>
      <c r="F162" s="68">
        <f t="shared" si="46"/>
        <v>0</v>
      </c>
      <c r="G162" s="66">
        <v>1</v>
      </c>
      <c r="H162" s="13">
        <f t="shared" si="37"/>
        <v>1</v>
      </c>
      <c r="I162" s="66"/>
      <c r="J162" s="66"/>
      <c r="K162" s="66"/>
      <c r="L162" s="8">
        <f t="shared" si="44"/>
        <v>1</v>
      </c>
      <c r="M162" s="36">
        <f t="shared" si="45"/>
        <v>0</v>
      </c>
    </row>
    <row r="163" spans="1:13" s="44" customFormat="1" hidden="1" x14ac:dyDescent="0.25">
      <c r="A163" s="70" t="s">
        <v>86</v>
      </c>
      <c r="B163" s="42">
        <v>88.8</v>
      </c>
      <c r="C163" s="42">
        <v>0</v>
      </c>
      <c r="D163" s="66">
        <v>306.60000000000002</v>
      </c>
      <c r="E163" s="66">
        <v>177.9</v>
      </c>
      <c r="F163" s="68">
        <f t="shared" si="46"/>
        <v>58.023483365949112</v>
      </c>
      <c r="G163" s="66">
        <v>0</v>
      </c>
      <c r="H163" s="13">
        <f t="shared" si="37"/>
        <v>177.9</v>
      </c>
      <c r="I163" s="66"/>
      <c r="J163" s="66">
        <v>150</v>
      </c>
      <c r="K163" s="66"/>
      <c r="L163" s="8">
        <f t="shared" si="44"/>
        <v>327.9</v>
      </c>
      <c r="M163" s="36">
        <f t="shared" si="45"/>
        <v>-21.299999999999955</v>
      </c>
    </row>
    <row r="164" spans="1:13" s="44" customFormat="1" ht="31.5" hidden="1" x14ac:dyDescent="0.25">
      <c r="A164" s="70" t="s">
        <v>87</v>
      </c>
      <c r="B164" s="42">
        <v>16.8</v>
      </c>
      <c r="C164" s="42">
        <v>0</v>
      </c>
      <c r="D164" s="66">
        <v>93.6</v>
      </c>
      <c r="E164" s="66">
        <v>88.6</v>
      </c>
      <c r="F164" s="68">
        <f t="shared" si="46"/>
        <v>94.658119658119659</v>
      </c>
      <c r="G164" s="66">
        <v>5</v>
      </c>
      <c r="H164" s="13">
        <f t="shared" si="37"/>
        <v>93.6</v>
      </c>
      <c r="I164" s="66"/>
      <c r="J164" s="66"/>
      <c r="K164" s="66"/>
      <c r="L164" s="8">
        <f t="shared" si="44"/>
        <v>93.6</v>
      </c>
      <c r="M164" s="36">
        <f t="shared" si="45"/>
        <v>0</v>
      </c>
    </row>
    <row r="165" spans="1:13" s="44" customFormat="1" ht="31.5" hidden="1" x14ac:dyDescent="0.25">
      <c r="A165" s="70" t="s">
        <v>88</v>
      </c>
      <c r="B165" s="42">
        <v>220.4</v>
      </c>
      <c r="C165" s="42">
        <v>0</v>
      </c>
      <c r="D165" s="66">
        <v>791.7</v>
      </c>
      <c r="E165" s="66">
        <v>538.79999999999995</v>
      </c>
      <c r="F165" s="68">
        <f t="shared" si="46"/>
        <v>68.05608184918529</v>
      </c>
      <c r="G165" s="66">
        <v>48.5</v>
      </c>
      <c r="H165" s="13">
        <f t="shared" si="37"/>
        <v>587.29999999999995</v>
      </c>
      <c r="I165" s="66"/>
      <c r="J165" s="66"/>
      <c r="K165" s="66"/>
      <c r="L165" s="8">
        <f t="shared" si="44"/>
        <v>587.29999999999995</v>
      </c>
      <c r="M165" s="36">
        <f t="shared" si="45"/>
        <v>204.40000000000009</v>
      </c>
    </row>
    <row r="166" spans="1:13" s="44" customFormat="1" hidden="1" x14ac:dyDescent="0.25">
      <c r="A166" s="70" t="s">
        <v>89</v>
      </c>
      <c r="B166" s="42">
        <v>0</v>
      </c>
      <c r="C166" s="42">
        <v>0</v>
      </c>
      <c r="D166" s="66">
        <v>237.9</v>
      </c>
      <c r="E166" s="66">
        <v>108.7</v>
      </c>
      <c r="F166" s="68">
        <f t="shared" si="46"/>
        <v>45.69146700294241</v>
      </c>
      <c r="G166" s="66">
        <v>0</v>
      </c>
      <c r="H166" s="13">
        <f t="shared" si="37"/>
        <v>108.7</v>
      </c>
      <c r="I166" s="66"/>
      <c r="J166" s="66">
        <v>50</v>
      </c>
      <c r="K166" s="66">
        <v>50</v>
      </c>
      <c r="L166" s="8">
        <f t="shared" si="44"/>
        <v>208.7</v>
      </c>
      <c r="M166" s="36">
        <f t="shared" si="45"/>
        <v>29.200000000000017</v>
      </c>
    </row>
    <row r="167" spans="1:13" s="44" customFormat="1" ht="31.5" hidden="1" x14ac:dyDescent="0.25">
      <c r="A167" s="70" t="s">
        <v>90</v>
      </c>
      <c r="B167" s="42">
        <v>82</v>
      </c>
      <c r="C167" s="42">
        <v>0</v>
      </c>
      <c r="D167" s="66">
        <v>204.5</v>
      </c>
      <c r="E167" s="66">
        <v>140</v>
      </c>
      <c r="F167" s="68">
        <f t="shared" si="46"/>
        <v>68.459657701711492</v>
      </c>
      <c r="G167" s="66">
        <v>0</v>
      </c>
      <c r="H167" s="13">
        <f t="shared" si="37"/>
        <v>140</v>
      </c>
      <c r="I167" s="66"/>
      <c r="J167" s="66"/>
      <c r="K167" s="66"/>
      <c r="L167" s="8">
        <f t="shared" si="44"/>
        <v>140</v>
      </c>
      <c r="M167" s="36">
        <f t="shared" si="45"/>
        <v>64.5</v>
      </c>
    </row>
    <row r="168" spans="1:13" s="44" customFormat="1" hidden="1" x14ac:dyDescent="0.25">
      <c r="A168" s="70" t="s">
        <v>91</v>
      </c>
      <c r="B168" s="42">
        <v>216</v>
      </c>
      <c r="C168" s="42">
        <v>0</v>
      </c>
      <c r="D168" s="66">
        <f>110-17</f>
        <v>93</v>
      </c>
      <c r="E168" s="66">
        <f>99.9-28.4</f>
        <v>71.5</v>
      </c>
      <c r="F168" s="68">
        <f t="shared" si="46"/>
        <v>76.881720430107521</v>
      </c>
      <c r="G168" s="66">
        <v>0</v>
      </c>
      <c r="H168" s="13">
        <f t="shared" si="37"/>
        <v>71.5</v>
      </c>
      <c r="I168" s="66"/>
      <c r="J168" s="66"/>
      <c r="K168" s="66"/>
      <c r="L168" s="8">
        <f t="shared" si="44"/>
        <v>71.5</v>
      </c>
      <c r="M168" s="36">
        <f t="shared" si="45"/>
        <v>21.5</v>
      </c>
    </row>
    <row r="169" spans="1:13" s="44" customFormat="1" ht="47.25" hidden="1" x14ac:dyDescent="0.25">
      <c r="A169" s="70" t="s">
        <v>92</v>
      </c>
      <c r="B169" s="42">
        <v>0</v>
      </c>
      <c r="C169" s="42">
        <v>0</v>
      </c>
      <c r="D169" s="66">
        <v>124.6</v>
      </c>
      <c r="E169" s="66">
        <v>124.6</v>
      </c>
      <c r="F169" s="68">
        <f t="shared" si="46"/>
        <v>100</v>
      </c>
      <c r="G169" s="66">
        <v>0</v>
      </c>
      <c r="H169" s="13">
        <f t="shared" si="37"/>
        <v>124.6</v>
      </c>
      <c r="I169" s="66"/>
      <c r="J169" s="66"/>
      <c r="K169" s="66"/>
      <c r="L169" s="8">
        <f t="shared" si="44"/>
        <v>124.6</v>
      </c>
      <c r="M169" s="36">
        <f t="shared" si="45"/>
        <v>0</v>
      </c>
    </row>
    <row r="170" spans="1:13" s="44" customFormat="1" hidden="1" x14ac:dyDescent="0.25">
      <c r="A170" s="70" t="s">
        <v>93</v>
      </c>
      <c r="B170" s="42">
        <v>41</v>
      </c>
      <c r="C170" s="42">
        <v>5.9</v>
      </c>
      <c r="D170" s="66">
        <v>227.1</v>
      </c>
      <c r="E170" s="66">
        <v>143.80000000000001</v>
      </c>
      <c r="F170" s="68">
        <f t="shared" si="46"/>
        <v>63.320123293703226</v>
      </c>
      <c r="G170" s="66">
        <v>13.5</v>
      </c>
      <c r="H170" s="13">
        <f t="shared" si="37"/>
        <v>157.30000000000001</v>
      </c>
      <c r="I170" s="66"/>
      <c r="J170" s="66"/>
      <c r="K170" s="66"/>
      <c r="L170" s="8">
        <f t="shared" si="44"/>
        <v>157.30000000000001</v>
      </c>
      <c r="M170" s="36">
        <f t="shared" si="45"/>
        <v>69.799999999999983</v>
      </c>
    </row>
    <row r="171" spans="1:13" s="40" customFormat="1" ht="31.5" hidden="1" x14ac:dyDescent="0.25">
      <c r="A171" s="34" t="s">
        <v>46</v>
      </c>
      <c r="B171" s="64">
        <f t="shared" ref="B171:C171" si="47">B172+B173+B174+B175+B177</f>
        <v>509.6</v>
      </c>
      <c r="C171" s="64">
        <f t="shared" si="47"/>
        <v>23.2</v>
      </c>
      <c r="D171" s="64">
        <f>D172+D173+D174+D175+D177+D176</f>
        <v>2798.3</v>
      </c>
      <c r="E171" s="64">
        <f>E172+E173+E174+E175+E177+E176</f>
        <v>2563.3000000000002</v>
      </c>
      <c r="F171" s="64">
        <f t="shared" ref="F171:M171" si="48">F172+F173+F174+F175+F177</f>
        <v>278.74236992539483</v>
      </c>
      <c r="G171" s="64">
        <f t="shared" si="48"/>
        <v>322.60000000000002</v>
      </c>
      <c r="H171" s="64">
        <f t="shared" si="48"/>
        <v>2535.9</v>
      </c>
      <c r="I171" s="64">
        <f t="shared" si="48"/>
        <v>0</v>
      </c>
      <c r="J171" s="64">
        <f t="shared" si="48"/>
        <v>0</v>
      </c>
      <c r="K171" s="64">
        <f t="shared" si="48"/>
        <v>0</v>
      </c>
      <c r="L171" s="64">
        <f t="shared" si="48"/>
        <v>1146.5000000000002</v>
      </c>
      <c r="M171" s="64">
        <f t="shared" si="48"/>
        <v>-103.20000000000027</v>
      </c>
    </row>
    <row r="172" spans="1:13" s="44" customFormat="1" ht="47.25" hidden="1" x14ac:dyDescent="0.25">
      <c r="A172" s="70" t="s">
        <v>94</v>
      </c>
      <c r="B172" s="42">
        <v>0</v>
      </c>
      <c r="C172" s="42">
        <v>0</v>
      </c>
      <c r="D172" s="66">
        <v>0.2</v>
      </c>
      <c r="E172" s="66">
        <v>0.2</v>
      </c>
      <c r="F172" s="68">
        <f>E172*100/D172</f>
        <v>100</v>
      </c>
      <c r="G172" s="66">
        <v>0</v>
      </c>
      <c r="H172" s="13">
        <f t="shared" si="37"/>
        <v>0.2</v>
      </c>
      <c r="I172" s="66"/>
      <c r="J172" s="66"/>
      <c r="K172" s="66"/>
      <c r="L172" s="8">
        <f>E172+G172+J172+K172</f>
        <v>0.2</v>
      </c>
      <c r="M172" s="36">
        <f>D172-L172</f>
        <v>0</v>
      </c>
    </row>
    <row r="173" spans="1:13" s="44" customFormat="1" ht="31.5" hidden="1" x14ac:dyDescent="0.25">
      <c r="A173" s="70" t="s">
        <v>95</v>
      </c>
      <c r="B173" s="42">
        <v>509.6</v>
      </c>
      <c r="C173" s="42">
        <v>23.2</v>
      </c>
      <c r="D173" s="66">
        <v>1032.0999999999999</v>
      </c>
      <c r="E173" s="66">
        <v>812.7</v>
      </c>
      <c r="F173" s="68">
        <f t="shared" ref="F173:F174" si="49">E173*100/D173</f>
        <v>78.74236992539484</v>
      </c>
      <c r="G173" s="66">
        <v>322.60000000000002</v>
      </c>
      <c r="H173" s="13">
        <f t="shared" si="37"/>
        <v>1135.3000000000002</v>
      </c>
      <c r="I173" s="66"/>
      <c r="J173" s="66"/>
      <c r="K173" s="66"/>
      <c r="L173" s="8">
        <f>E173+G173+J173+K173</f>
        <v>1135.3000000000002</v>
      </c>
      <c r="M173" s="36">
        <f>D173-L173</f>
        <v>-103.20000000000027</v>
      </c>
    </row>
    <row r="174" spans="1:13" s="44" customFormat="1" hidden="1" x14ac:dyDescent="0.25">
      <c r="A174" s="70" t="s">
        <v>96</v>
      </c>
      <c r="B174" s="42">
        <v>0</v>
      </c>
      <c r="C174" s="42">
        <v>0</v>
      </c>
      <c r="D174" s="66">
        <v>11</v>
      </c>
      <c r="E174" s="66">
        <v>11</v>
      </c>
      <c r="F174" s="68">
        <f t="shared" si="49"/>
        <v>100</v>
      </c>
      <c r="G174" s="66"/>
      <c r="H174" s="13">
        <f t="shared" si="37"/>
        <v>11</v>
      </c>
      <c r="I174" s="66"/>
      <c r="J174" s="66"/>
      <c r="K174" s="66"/>
      <c r="L174" s="8">
        <f>E174+G174+J174+K174</f>
        <v>11</v>
      </c>
      <c r="M174" s="36">
        <f>D174-L174</f>
        <v>0</v>
      </c>
    </row>
    <row r="175" spans="1:13" s="44" customFormat="1" hidden="1" x14ac:dyDescent="0.25">
      <c r="A175" s="70" t="s">
        <v>101</v>
      </c>
      <c r="B175" s="42"/>
      <c r="C175" s="42"/>
      <c r="D175" s="66">
        <v>1350</v>
      </c>
      <c r="E175" s="66">
        <v>1350</v>
      </c>
      <c r="F175" s="68"/>
      <c r="G175" s="66"/>
      <c r="H175" s="13">
        <f t="shared" si="37"/>
        <v>1350</v>
      </c>
      <c r="I175" s="66"/>
      <c r="J175" s="66"/>
      <c r="K175" s="66"/>
      <c r="L175" s="8"/>
      <c r="M175" s="36"/>
    </row>
    <row r="176" spans="1:13" s="44" customFormat="1" hidden="1" x14ac:dyDescent="0.25">
      <c r="A176" s="70" t="s">
        <v>113</v>
      </c>
      <c r="B176" s="42"/>
      <c r="C176" s="42"/>
      <c r="D176" s="66">
        <v>350</v>
      </c>
      <c r="E176" s="66">
        <v>350</v>
      </c>
      <c r="F176" s="68"/>
      <c r="G176" s="66"/>
      <c r="H176" s="13">
        <f t="shared" si="37"/>
        <v>350</v>
      </c>
      <c r="I176" s="66"/>
      <c r="J176" s="66"/>
      <c r="K176" s="66"/>
      <c r="L176" s="8"/>
      <c r="M176" s="36"/>
    </row>
    <row r="177" spans="1:13" s="44" customFormat="1" ht="110.25" hidden="1" x14ac:dyDescent="0.25">
      <c r="A177" s="70" t="s">
        <v>102</v>
      </c>
      <c r="B177" s="42"/>
      <c r="C177" s="42"/>
      <c r="D177" s="66">
        <v>55</v>
      </c>
      <c r="E177" s="66">
        <v>39.4</v>
      </c>
      <c r="F177" s="68"/>
      <c r="G177" s="66"/>
      <c r="H177" s="13">
        <f t="shared" si="37"/>
        <v>39.4</v>
      </c>
      <c r="I177" s="66"/>
      <c r="J177" s="66"/>
      <c r="K177" s="66"/>
      <c r="L177" s="8"/>
      <c r="M177" s="36"/>
    </row>
    <row r="178" spans="1:13" s="40" customFormat="1" ht="31.5" hidden="1" x14ac:dyDescent="0.25">
      <c r="A178" s="34" t="s">
        <v>47</v>
      </c>
      <c r="B178" s="64">
        <f t="shared" ref="B178:C178" si="50">B179+B180+B181+B182+B184+B185+B187</f>
        <v>360</v>
      </c>
      <c r="C178" s="64">
        <f t="shared" si="50"/>
        <v>0</v>
      </c>
      <c r="D178" s="64">
        <f>D179+D180+D181+D182+D184+D185+D187+D183+D186</f>
        <v>5801.7999999999993</v>
      </c>
      <c r="E178" s="64">
        <f>E179+E180+E181+E182+E184+E185+E187+E183+E186</f>
        <v>4354.1000000000004</v>
      </c>
      <c r="F178" s="64">
        <f t="shared" ref="F178:M178" si="51">F179+F180+F181+F182+F184+F185+F187</f>
        <v>0</v>
      </c>
      <c r="G178" s="64">
        <f t="shared" si="51"/>
        <v>552.1</v>
      </c>
      <c r="H178" s="64">
        <f t="shared" si="51"/>
        <v>4496.1000000000004</v>
      </c>
      <c r="I178" s="64">
        <f t="shared" si="51"/>
        <v>0</v>
      </c>
      <c r="J178" s="64">
        <f t="shared" si="51"/>
        <v>129.6</v>
      </c>
      <c r="K178" s="64">
        <f>K179+K180+K181+K182+K184+K185+K187</f>
        <v>240.3</v>
      </c>
      <c r="L178" s="64">
        <f t="shared" si="51"/>
        <v>4866</v>
      </c>
      <c r="M178" s="64">
        <f t="shared" si="51"/>
        <v>453.90000000000032</v>
      </c>
    </row>
    <row r="179" spans="1:13" s="2" customFormat="1" ht="31.5" hidden="1" x14ac:dyDescent="0.25">
      <c r="A179" s="70" t="s">
        <v>97</v>
      </c>
      <c r="B179" s="42">
        <v>360</v>
      </c>
      <c r="C179" s="42">
        <v>0</v>
      </c>
      <c r="D179" s="66">
        <v>390.5</v>
      </c>
      <c r="E179" s="66">
        <v>200</v>
      </c>
      <c r="F179" s="66"/>
      <c r="G179" s="66">
        <v>60</v>
      </c>
      <c r="H179" s="13">
        <f t="shared" si="37"/>
        <v>260</v>
      </c>
      <c r="I179" s="66"/>
      <c r="J179" s="66">
        <v>30</v>
      </c>
      <c r="K179" s="66">
        <v>60</v>
      </c>
      <c r="L179" s="8">
        <f t="shared" ref="L179:L187" si="52">E179+G179+J179+K179</f>
        <v>350</v>
      </c>
      <c r="M179" s="36">
        <f t="shared" ref="M179:M187" si="53">D179-L179</f>
        <v>40.5</v>
      </c>
    </row>
    <row r="180" spans="1:13" s="2" customFormat="1" ht="31.5" hidden="1" x14ac:dyDescent="0.25">
      <c r="A180" s="70" t="s">
        <v>103</v>
      </c>
      <c r="B180" s="42"/>
      <c r="C180" s="42"/>
      <c r="D180" s="66">
        <v>190</v>
      </c>
      <c r="E180" s="66">
        <v>44.7</v>
      </c>
      <c r="F180" s="66"/>
      <c r="G180" s="66"/>
      <c r="H180" s="13">
        <f t="shared" si="37"/>
        <v>44.7</v>
      </c>
      <c r="I180" s="66"/>
      <c r="J180" s="66"/>
      <c r="K180" s="66"/>
      <c r="L180" s="8">
        <f t="shared" si="52"/>
        <v>44.7</v>
      </c>
      <c r="M180" s="36">
        <f t="shared" si="53"/>
        <v>145.30000000000001</v>
      </c>
    </row>
    <row r="181" spans="1:13" s="2" customFormat="1" hidden="1" x14ac:dyDescent="0.25">
      <c r="A181" s="70" t="s">
        <v>104</v>
      </c>
      <c r="B181" s="42"/>
      <c r="C181" s="42"/>
      <c r="D181" s="66">
        <v>155</v>
      </c>
      <c r="E181" s="66">
        <v>20.6</v>
      </c>
      <c r="F181" s="66"/>
      <c r="G181" s="66"/>
      <c r="H181" s="13">
        <f t="shared" si="37"/>
        <v>20.6</v>
      </c>
      <c r="I181" s="66"/>
      <c r="J181" s="66"/>
      <c r="K181" s="66"/>
      <c r="L181" s="8">
        <f t="shared" si="52"/>
        <v>20.6</v>
      </c>
      <c r="M181" s="36">
        <f t="shared" si="53"/>
        <v>134.4</v>
      </c>
    </row>
    <row r="182" spans="1:13" ht="31.5" hidden="1" x14ac:dyDescent="0.25">
      <c r="A182" s="70" t="s">
        <v>105</v>
      </c>
      <c r="B182" s="42"/>
      <c r="C182" s="42"/>
      <c r="D182" s="66">
        <f>1343.3-D183</f>
        <v>1224.3999999999999</v>
      </c>
      <c r="E182" s="66">
        <f>947.4-E183</f>
        <v>857.4</v>
      </c>
      <c r="F182" s="66"/>
      <c r="G182" s="66">
        <f>125.3+18.3</f>
        <v>143.6</v>
      </c>
      <c r="H182" s="13">
        <f t="shared" si="37"/>
        <v>1001</v>
      </c>
      <c r="I182" s="66"/>
      <c r="J182" s="66">
        <v>80</v>
      </c>
      <c r="K182" s="66">
        <v>120.3</v>
      </c>
      <c r="L182" s="8">
        <f t="shared" si="52"/>
        <v>1201.3</v>
      </c>
      <c r="M182" s="36">
        <f t="shared" si="53"/>
        <v>23.099999999999909</v>
      </c>
    </row>
    <row r="183" spans="1:13" ht="31.5" hidden="1" x14ac:dyDescent="0.25">
      <c r="A183" s="70" t="s">
        <v>115</v>
      </c>
      <c r="B183" s="42"/>
      <c r="C183" s="42"/>
      <c r="D183" s="66">
        <v>118.9</v>
      </c>
      <c r="E183" s="66">
        <v>90</v>
      </c>
      <c r="F183" s="66"/>
      <c r="G183" s="66"/>
      <c r="H183" s="13">
        <f t="shared" si="37"/>
        <v>90</v>
      </c>
      <c r="I183" s="66"/>
      <c r="J183" s="66"/>
      <c r="K183" s="66"/>
      <c r="L183" s="8">
        <f t="shared" si="52"/>
        <v>90</v>
      </c>
      <c r="M183" s="36">
        <f t="shared" si="53"/>
        <v>28.900000000000006</v>
      </c>
    </row>
    <row r="184" spans="1:13" ht="31.5" hidden="1" x14ac:dyDescent="0.25">
      <c r="A184" s="70" t="s">
        <v>106</v>
      </c>
      <c r="B184" s="42"/>
      <c r="C184" s="42"/>
      <c r="D184" s="66">
        <v>1320</v>
      </c>
      <c r="E184" s="66">
        <v>1188.9000000000001</v>
      </c>
      <c r="F184" s="66"/>
      <c r="G184" s="66">
        <v>131.1</v>
      </c>
      <c r="H184" s="13">
        <f t="shared" si="37"/>
        <v>1320</v>
      </c>
      <c r="I184" s="66"/>
      <c r="J184" s="66"/>
      <c r="K184" s="66">
        <v>30</v>
      </c>
      <c r="L184" s="8">
        <f t="shared" si="52"/>
        <v>1350</v>
      </c>
      <c r="M184" s="36">
        <f t="shared" si="53"/>
        <v>-30</v>
      </c>
    </row>
    <row r="185" spans="1:13" hidden="1" x14ac:dyDescent="0.25">
      <c r="A185" s="70" t="s">
        <v>107</v>
      </c>
      <c r="B185" s="42"/>
      <c r="C185" s="42"/>
      <c r="D185" s="66">
        <f>2144.4-D186</f>
        <v>1781.4</v>
      </c>
      <c r="E185" s="66">
        <f>1743.3-E186</f>
        <v>1423.1999999999998</v>
      </c>
      <c r="F185" s="66"/>
      <c r="G185" s="66">
        <f>36.9+131.1</f>
        <v>168</v>
      </c>
      <c r="H185" s="13">
        <f t="shared" si="37"/>
        <v>1591.1999999999998</v>
      </c>
      <c r="I185" s="66"/>
      <c r="J185" s="66">
        <v>19.600000000000001</v>
      </c>
      <c r="K185" s="66">
        <v>30</v>
      </c>
      <c r="L185" s="8">
        <f t="shared" si="52"/>
        <v>1640.7999999999997</v>
      </c>
      <c r="M185" s="36">
        <f t="shared" si="53"/>
        <v>140.60000000000036</v>
      </c>
    </row>
    <row r="186" spans="1:13" ht="31.5" hidden="1" x14ac:dyDescent="0.25">
      <c r="A186" s="70" t="s">
        <v>114</v>
      </c>
      <c r="B186" s="42"/>
      <c r="C186" s="42"/>
      <c r="D186" s="66">
        <v>363</v>
      </c>
      <c r="E186" s="66">
        <v>320.10000000000002</v>
      </c>
      <c r="F186" s="66"/>
      <c r="G186" s="66"/>
      <c r="H186" s="13">
        <f t="shared" si="37"/>
        <v>320.10000000000002</v>
      </c>
      <c r="I186" s="66"/>
      <c r="J186" s="66"/>
      <c r="K186" s="66"/>
      <c r="L186" s="8">
        <f t="shared" si="52"/>
        <v>320.10000000000002</v>
      </c>
      <c r="M186" s="36">
        <f t="shared" si="53"/>
        <v>42.899999999999977</v>
      </c>
    </row>
    <row r="187" spans="1:13" hidden="1" x14ac:dyDescent="0.25">
      <c r="A187" s="70" t="s">
        <v>108</v>
      </c>
      <c r="B187" s="42"/>
      <c r="C187" s="42"/>
      <c r="D187" s="66">
        <v>258.60000000000002</v>
      </c>
      <c r="E187" s="66">
        <v>209.2</v>
      </c>
      <c r="F187" s="66"/>
      <c r="G187" s="66">
        <v>49.4</v>
      </c>
      <c r="H187" s="13">
        <f t="shared" si="37"/>
        <v>258.59999999999997</v>
      </c>
      <c r="I187" s="66"/>
      <c r="J187" s="66"/>
      <c r="K187" s="66"/>
      <c r="L187" s="8">
        <f t="shared" si="52"/>
        <v>258.59999999999997</v>
      </c>
      <c r="M187" s="36">
        <f t="shared" si="53"/>
        <v>0</v>
      </c>
    </row>
  </sheetData>
  <mergeCells count="3">
    <mergeCell ref="A3:L3"/>
    <mergeCell ref="A4:F4"/>
    <mergeCell ref="A2:L2"/>
  </mergeCells>
  <pageMargins left="0.19685039370078741" right="0.23622047244094491" top="0.39370078740157483" bottom="0.19685039370078741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1"/>
  <sheetViews>
    <sheetView view="pageBreakPreview" zoomScale="90" zoomScaleNormal="80" zoomScaleSheetLayoutView="90" workbookViewId="0">
      <pane xSplit="1" ySplit="6" topLeftCell="B7" activePane="bottomRight" state="frozen"/>
      <selection activeCell="N8" sqref="N8"/>
      <selection pane="topRight" activeCell="N8" sqref="N8"/>
      <selection pane="bottomLeft" activeCell="N8" sqref="N8"/>
      <selection pane="bottomRight" activeCell="B12" sqref="B12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5" t="s">
        <v>28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x14ac:dyDescent="0.25">
      <c r="A4" s="106"/>
      <c r="B4" s="106"/>
      <c r="C4" s="106"/>
      <c r="D4" s="106"/>
      <c r="E4" s="106"/>
      <c r="F4" s="106"/>
      <c r="G4" s="31"/>
      <c r="H4" s="31"/>
      <c r="I4" s="31"/>
      <c r="J4" s="31"/>
      <c r="K4" s="31"/>
    </row>
    <row r="5" spans="1:14" x14ac:dyDescent="0.25">
      <c r="M5" s="21" t="s">
        <v>2</v>
      </c>
    </row>
    <row r="6" spans="1:14" s="4" customFormat="1" ht="63" customHeight="1" x14ac:dyDescent="0.2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32"/>
    </row>
    <row r="7" spans="1:14" ht="60" customHeight="1" x14ac:dyDescent="0.25">
      <c r="A7" s="33" t="s">
        <v>49</v>
      </c>
      <c r="B7" s="9"/>
      <c r="C7" s="16"/>
      <c r="D7" s="53"/>
      <c r="E7" s="53"/>
      <c r="F7" s="53"/>
      <c r="G7" s="53"/>
      <c r="H7" s="53"/>
      <c r="I7" s="53"/>
      <c r="J7" s="53"/>
      <c r="K7" s="53"/>
      <c r="L7" s="8"/>
      <c r="M7" s="12"/>
      <c r="N7" s="20"/>
    </row>
    <row r="8" spans="1:14" s="11" customFormat="1" ht="63" x14ac:dyDescent="0.25">
      <c r="A8" s="33" t="s">
        <v>36</v>
      </c>
      <c r="B8" s="50"/>
      <c r="C8" s="29"/>
      <c r="D8" s="54"/>
      <c r="E8" s="54"/>
      <c r="F8" s="54"/>
      <c r="G8" s="54"/>
      <c r="H8" s="54">
        <f t="shared" ref="H8:H71" si="0">E8+G8</f>
        <v>0</v>
      </c>
      <c r="I8" s="54"/>
      <c r="J8" s="54"/>
      <c r="K8" s="54"/>
      <c r="L8" s="10"/>
      <c r="M8" s="6"/>
      <c r="N8" s="45"/>
    </row>
    <row r="9" spans="1:14" s="38" customFormat="1" x14ac:dyDescent="0.25">
      <c r="A9" s="34" t="s">
        <v>5</v>
      </c>
      <c r="B9" s="51"/>
      <c r="C9" s="48"/>
      <c r="D9" s="55"/>
      <c r="E9" s="55"/>
      <c r="F9" s="55"/>
      <c r="G9" s="55"/>
      <c r="H9" s="55">
        <f t="shared" si="0"/>
        <v>0</v>
      </c>
      <c r="I9" s="55"/>
      <c r="J9" s="55"/>
      <c r="K9" s="55"/>
      <c r="L9" s="47"/>
      <c r="M9" s="36"/>
      <c r="N9" s="37"/>
    </row>
    <row r="10" spans="1:14" s="38" customFormat="1" x14ac:dyDescent="0.25">
      <c r="A10" s="34" t="s">
        <v>37</v>
      </c>
      <c r="B10" s="51"/>
      <c r="C10" s="48"/>
      <c r="D10" s="55"/>
      <c r="E10" s="55"/>
      <c r="F10" s="55"/>
      <c r="G10" s="55"/>
      <c r="H10" s="55">
        <f t="shared" si="0"/>
        <v>0</v>
      </c>
      <c r="I10" s="55"/>
      <c r="J10" s="55"/>
      <c r="K10" s="55"/>
      <c r="L10" s="47"/>
      <c r="M10" s="36"/>
      <c r="N10" s="37"/>
    </row>
    <row r="11" spans="1:14" x14ac:dyDescent="0.25">
      <c r="A11" s="30"/>
      <c r="B11" s="16"/>
      <c r="C11" s="53"/>
      <c r="D11" s="53"/>
      <c r="E11" s="53"/>
      <c r="F11" s="53"/>
      <c r="G11" s="53"/>
      <c r="H11" s="53">
        <f t="shared" si="0"/>
        <v>0</v>
      </c>
      <c r="I11" s="53"/>
      <c r="J11" s="53"/>
      <c r="K11" s="8"/>
      <c r="L11" s="12"/>
      <c r="M11" s="52"/>
    </row>
    <row r="12" spans="1:14" x14ac:dyDescent="0.25">
      <c r="A12" s="30"/>
      <c r="B12" s="16"/>
      <c r="C12" s="53"/>
      <c r="D12" s="53"/>
      <c r="E12" s="53"/>
      <c r="F12" s="53"/>
      <c r="G12" s="53"/>
      <c r="H12" s="53">
        <f t="shared" si="0"/>
        <v>0</v>
      </c>
      <c r="I12" s="53"/>
      <c r="J12" s="53"/>
      <c r="K12" s="8"/>
      <c r="L12" s="12"/>
      <c r="M12" s="52"/>
    </row>
    <row r="13" spans="1:14" x14ac:dyDescent="0.25">
      <c r="A13" s="30"/>
      <c r="B13" s="16"/>
      <c r="C13" s="53"/>
      <c r="D13" s="53"/>
      <c r="E13" s="53"/>
      <c r="F13" s="53"/>
      <c r="G13" s="53"/>
      <c r="H13" s="53">
        <f t="shared" si="0"/>
        <v>0</v>
      </c>
      <c r="I13" s="53"/>
      <c r="J13" s="53"/>
      <c r="K13" s="8"/>
      <c r="L13" s="12"/>
      <c r="M13" s="52"/>
    </row>
    <row r="14" spans="1:14" x14ac:dyDescent="0.25">
      <c r="A14" s="30"/>
      <c r="B14" s="16"/>
      <c r="C14" s="53"/>
      <c r="D14" s="53"/>
      <c r="E14" s="53"/>
      <c r="F14" s="53"/>
      <c r="G14" s="53"/>
      <c r="H14" s="53">
        <f t="shared" si="0"/>
        <v>0</v>
      </c>
      <c r="I14" s="53"/>
      <c r="J14" s="53"/>
      <c r="K14" s="8"/>
      <c r="L14" s="12"/>
      <c r="M14" s="52"/>
    </row>
    <row r="15" spans="1:14" x14ac:dyDescent="0.25">
      <c r="A15" s="30"/>
      <c r="B15" s="16"/>
      <c r="C15" s="53"/>
      <c r="D15" s="53"/>
      <c r="E15" s="53"/>
      <c r="F15" s="53"/>
      <c r="G15" s="53"/>
      <c r="H15" s="53">
        <f t="shared" si="0"/>
        <v>0</v>
      </c>
      <c r="I15" s="53"/>
      <c r="J15" s="53"/>
      <c r="K15" s="8"/>
      <c r="L15" s="12"/>
      <c r="M15" s="52"/>
    </row>
    <row r="16" spans="1:14" x14ac:dyDescent="0.25">
      <c r="A16" s="30"/>
      <c r="B16" s="16"/>
      <c r="C16" s="53"/>
      <c r="D16" s="53"/>
      <c r="E16" s="53"/>
      <c r="F16" s="53"/>
      <c r="G16" s="53"/>
      <c r="H16" s="53">
        <f t="shared" si="0"/>
        <v>0</v>
      </c>
      <c r="I16" s="53"/>
      <c r="J16" s="53"/>
      <c r="K16" s="8"/>
      <c r="L16" s="12"/>
      <c r="M16" s="52"/>
    </row>
    <row r="17" spans="1:14" s="38" customFormat="1" x14ac:dyDescent="0.25">
      <c r="A17" s="34" t="s">
        <v>7</v>
      </c>
      <c r="B17" s="51"/>
      <c r="C17" s="48"/>
      <c r="D17" s="55"/>
      <c r="E17" s="55"/>
      <c r="F17" s="55"/>
      <c r="G17" s="55"/>
      <c r="H17" s="55">
        <f t="shared" si="0"/>
        <v>0</v>
      </c>
      <c r="I17" s="55"/>
      <c r="J17" s="55"/>
      <c r="K17" s="55"/>
      <c r="L17" s="47"/>
      <c r="M17" s="36"/>
      <c r="N17" s="37"/>
    </row>
    <row r="18" spans="1:14" s="38" customFormat="1" x14ac:dyDescent="0.25">
      <c r="A18" s="34" t="s">
        <v>38</v>
      </c>
      <c r="B18" s="51"/>
      <c r="C18" s="48"/>
      <c r="D18" s="55"/>
      <c r="E18" s="55"/>
      <c r="F18" s="55"/>
      <c r="G18" s="55"/>
      <c r="H18" s="55">
        <f t="shared" si="0"/>
        <v>0</v>
      </c>
      <c r="I18" s="55"/>
      <c r="J18" s="55"/>
      <c r="K18" s="55"/>
      <c r="L18" s="47"/>
      <c r="M18" s="36"/>
      <c r="N18" s="37"/>
    </row>
    <row r="19" spans="1:14" s="43" customFormat="1" x14ac:dyDescent="0.25">
      <c r="A19" s="41"/>
      <c r="B19" s="9"/>
      <c r="C19" s="49"/>
      <c r="D19" s="56"/>
      <c r="E19" s="56"/>
      <c r="F19" s="56"/>
      <c r="G19" s="56"/>
      <c r="H19" s="56">
        <f t="shared" si="0"/>
        <v>0</v>
      </c>
      <c r="I19" s="56"/>
      <c r="J19" s="56"/>
      <c r="K19" s="56"/>
      <c r="L19" s="7"/>
      <c r="M19" s="12"/>
      <c r="N19" s="20"/>
    </row>
    <row r="20" spans="1:14" s="43" customFormat="1" x14ac:dyDescent="0.25">
      <c r="A20" s="41"/>
      <c r="B20" s="9"/>
      <c r="C20" s="49"/>
      <c r="D20" s="56"/>
      <c r="E20" s="56"/>
      <c r="F20" s="56"/>
      <c r="G20" s="56"/>
      <c r="H20" s="56">
        <f t="shared" si="0"/>
        <v>0</v>
      </c>
      <c r="I20" s="56"/>
      <c r="J20" s="56"/>
      <c r="K20" s="56"/>
      <c r="L20" s="7"/>
      <c r="M20" s="12"/>
      <c r="N20" s="20"/>
    </row>
    <row r="21" spans="1:14" s="43" customFormat="1" x14ac:dyDescent="0.25">
      <c r="A21" s="41"/>
      <c r="B21" s="9"/>
      <c r="C21" s="49"/>
      <c r="D21" s="56"/>
      <c r="E21" s="56"/>
      <c r="F21" s="56"/>
      <c r="G21" s="56"/>
      <c r="H21" s="56">
        <f t="shared" si="0"/>
        <v>0</v>
      </c>
      <c r="I21" s="56"/>
      <c r="J21" s="56"/>
      <c r="K21" s="56"/>
      <c r="L21" s="7"/>
      <c r="M21" s="12"/>
      <c r="N21" s="20"/>
    </row>
    <row r="22" spans="1:14" s="43" customFormat="1" x14ac:dyDescent="0.25">
      <c r="A22" s="46" t="s">
        <v>9</v>
      </c>
      <c r="B22" s="9"/>
      <c r="C22" s="49"/>
      <c r="D22" s="56"/>
      <c r="E22" s="56"/>
      <c r="F22" s="56"/>
      <c r="G22" s="56"/>
      <c r="H22" s="56">
        <f t="shared" si="0"/>
        <v>0</v>
      </c>
      <c r="I22" s="56"/>
      <c r="J22" s="56"/>
      <c r="K22" s="56"/>
      <c r="L22" s="7"/>
      <c r="M22" s="12"/>
      <c r="N22" s="20"/>
    </row>
    <row r="23" spans="1:14" s="38" customFormat="1" x14ac:dyDescent="0.25">
      <c r="A23" s="34" t="s">
        <v>10</v>
      </c>
      <c r="B23" s="51"/>
      <c r="C23" s="48"/>
      <c r="D23" s="55"/>
      <c r="E23" s="55"/>
      <c r="F23" s="55"/>
      <c r="G23" s="55"/>
      <c r="H23" s="55">
        <f t="shared" si="0"/>
        <v>0</v>
      </c>
      <c r="I23" s="55"/>
      <c r="J23" s="55"/>
      <c r="K23" s="55"/>
      <c r="L23" s="47"/>
      <c r="M23" s="36"/>
      <c r="N23" s="37"/>
    </row>
    <row r="24" spans="1:14" s="38" customFormat="1" x14ac:dyDescent="0.25">
      <c r="A24" s="39" t="s">
        <v>11</v>
      </c>
      <c r="B24" s="51"/>
      <c r="C24" s="48"/>
      <c r="D24" s="55"/>
      <c r="E24" s="55"/>
      <c r="F24" s="55"/>
      <c r="G24" s="55"/>
      <c r="H24" s="55">
        <f t="shared" si="0"/>
        <v>0</v>
      </c>
      <c r="I24" s="55"/>
      <c r="J24" s="55"/>
      <c r="K24" s="55"/>
      <c r="L24" s="47"/>
      <c r="M24" s="36"/>
      <c r="N24" s="37"/>
    </row>
    <row r="25" spans="1:14" s="38" customFormat="1" x14ac:dyDescent="0.25">
      <c r="A25" s="39" t="s">
        <v>12</v>
      </c>
      <c r="B25" s="51"/>
      <c r="C25" s="48"/>
      <c r="D25" s="55"/>
      <c r="E25" s="55"/>
      <c r="F25" s="55"/>
      <c r="G25" s="55"/>
      <c r="H25" s="55">
        <f t="shared" si="0"/>
        <v>0</v>
      </c>
      <c r="I25" s="55"/>
      <c r="J25" s="55"/>
      <c r="K25" s="55"/>
      <c r="L25" s="47"/>
      <c r="M25" s="36"/>
      <c r="N25" s="37"/>
    </row>
    <row r="26" spans="1:14" s="38" customFormat="1" x14ac:dyDescent="0.25">
      <c r="A26" s="34" t="s">
        <v>39</v>
      </c>
      <c r="B26" s="51"/>
      <c r="C26" s="48"/>
      <c r="D26" s="55"/>
      <c r="E26" s="55"/>
      <c r="F26" s="55"/>
      <c r="G26" s="55"/>
      <c r="H26" s="55">
        <f t="shared" si="0"/>
        <v>0</v>
      </c>
      <c r="I26" s="55"/>
      <c r="J26" s="55"/>
      <c r="K26" s="55"/>
      <c r="L26" s="47"/>
      <c r="M26" s="36"/>
      <c r="N26" s="37"/>
    </row>
    <row r="27" spans="1:14" s="43" customFormat="1" x14ac:dyDescent="0.25">
      <c r="A27" s="41"/>
      <c r="B27" s="9"/>
      <c r="C27" s="49"/>
      <c r="D27" s="56"/>
      <c r="E27" s="56"/>
      <c r="F27" s="56"/>
      <c r="G27" s="56"/>
      <c r="H27" s="56">
        <f t="shared" si="0"/>
        <v>0</v>
      </c>
      <c r="I27" s="56"/>
      <c r="J27" s="56"/>
      <c r="K27" s="56"/>
      <c r="L27" s="7"/>
      <c r="M27" s="12"/>
      <c r="N27" s="20"/>
    </row>
    <row r="28" spans="1:14" s="43" customFormat="1" x14ac:dyDescent="0.25">
      <c r="A28" s="41"/>
      <c r="B28" s="9"/>
      <c r="C28" s="49"/>
      <c r="D28" s="56"/>
      <c r="E28" s="56"/>
      <c r="F28" s="56"/>
      <c r="G28" s="56"/>
      <c r="H28" s="56">
        <f t="shared" si="0"/>
        <v>0</v>
      </c>
      <c r="I28" s="56"/>
      <c r="J28" s="56"/>
      <c r="K28" s="56"/>
      <c r="L28" s="7"/>
      <c r="M28" s="12"/>
      <c r="N28" s="20"/>
    </row>
    <row r="29" spans="1:14" s="38" customFormat="1" ht="31.5" x14ac:dyDescent="0.25">
      <c r="A29" s="34" t="s">
        <v>40</v>
      </c>
      <c r="B29" s="51"/>
      <c r="C29" s="48"/>
      <c r="D29" s="55"/>
      <c r="E29" s="55"/>
      <c r="F29" s="55"/>
      <c r="G29" s="55"/>
      <c r="H29" s="55">
        <f t="shared" si="0"/>
        <v>0</v>
      </c>
      <c r="I29" s="55"/>
      <c r="J29" s="55"/>
      <c r="K29" s="55"/>
      <c r="L29" s="47"/>
      <c r="M29" s="36"/>
      <c r="N29" s="37"/>
    </row>
    <row r="30" spans="1:14" s="43" customFormat="1" x14ac:dyDescent="0.25">
      <c r="A30" s="41"/>
      <c r="B30" s="9"/>
      <c r="C30" s="49"/>
      <c r="D30" s="56"/>
      <c r="E30" s="56"/>
      <c r="F30" s="56"/>
      <c r="G30" s="56"/>
      <c r="H30" s="56">
        <f t="shared" si="0"/>
        <v>0</v>
      </c>
      <c r="I30" s="56"/>
      <c r="J30" s="56"/>
      <c r="K30" s="56"/>
      <c r="L30" s="7"/>
      <c r="M30" s="12"/>
      <c r="N30" s="20"/>
    </row>
    <row r="31" spans="1:14" s="43" customFormat="1" x14ac:dyDescent="0.25">
      <c r="A31" s="41"/>
      <c r="B31" s="9"/>
      <c r="C31" s="49"/>
      <c r="D31" s="56"/>
      <c r="E31" s="56"/>
      <c r="F31" s="56"/>
      <c r="G31" s="56"/>
      <c r="H31" s="56">
        <f t="shared" si="0"/>
        <v>0</v>
      </c>
      <c r="I31" s="56"/>
      <c r="J31" s="56"/>
      <c r="K31" s="56"/>
      <c r="L31" s="7"/>
      <c r="M31" s="12"/>
      <c r="N31" s="20"/>
    </row>
    <row r="32" spans="1:14" s="43" customFormat="1" x14ac:dyDescent="0.25">
      <c r="A32" s="41"/>
      <c r="B32" s="9"/>
      <c r="C32" s="49"/>
      <c r="D32" s="56"/>
      <c r="E32" s="56"/>
      <c r="F32" s="56"/>
      <c r="G32" s="56"/>
      <c r="H32" s="56">
        <f t="shared" si="0"/>
        <v>0</v>
      </c>
      <c r="I32" s="56"/>
      <c r="J32" s="56"/>
      <c r="K32" s="56"/>
      <c r="L32" s="7"/>
      <c r="M32" s="12"/>
      <c r="N32" s="20"/>
    </row>
    <row r="33" spans="1:14" s="43" customFormat="1" x14ac:dyDescent="0.25">
      <c r="A33" s="41"/>
      <c r="B33" s="9"/>
      <c r="C33" s="49"/>
      <c r="D33" s="56"/>
      <c r="E33" s="56"/>
      <c r="F33" s="56"/>
      <c r="G33" s="56"/>
      <c r="H33" s="56">
        <f t="shared" si="0"/>
        <v>0</v>
      </c>
      <c r="I33" s="56"/>
      <c r="J33" s="56"/>
      <c r="K33" s="56"/>
      <c r="L33" s="7"/>
      <c r="M33" s="12"/>
      <c r="N33" s="20"/>
    </row>
    <row r="34" spans="1:14" s="43" customFormat="1" x14ac:dyDescent="0.25">
      <c r="A34" s="41"/>
      <c r="B34" s="9"/>
      <c r="C34" s="49"/>
      <c r="D34" s="56"/>
      <c r="E34" s="56"/>
      <c r="F34" s="56"/>
      <c r="G34" s="56"/>
      <c r="H34" s="56">
        <f t="shared" si="0"/>
        <v>0</v>
      </c>
      <c r="I34" s="56"/>
      <c r="J34" s="56"/>
      <c r="K34" s="56"/>
      <c r="L34" s="7"/>
      <c r="M34" s="12"/>
      <c r="N34" s="20"/>
    </row>
    <row r="35" spans="1:14" s="43" customFormat="1" x14ac:dyDescent="0.25">
      <c r="A35" s="41"/>
      <c r="B35" s="9"/>
      <c r="C35" s="49"/>
      <c r="D35" s="56"/>
      <c r="E35" s="56"/>
      <c r="F35" s="56"/>
      <c r="G35" s="56"/>
      <c r="H35" s="56">
        <f t="shared" si="0"/>
        <v>0</v>
      </c>
      <c r="I35" s="56"/>
      <c r="J35" s="56"/>
      <c r="K35" s="56"/>
      <c r="L35" s="7"/>
      <c r="M35" s="12"/>
      <c r="N35" s="20"/>
    </row>
    <row r="36" spans="1:14" s="43" customFormat="1" x14ac:dyDescent="0.25">
      <c r="A36" s="41"/>
      <c r="B36" s="9"/>
      <c r="C36" s="49"/>
      <c r="D36" s="56"/>
      <c r="E36" s="56"/>
      <c r="F36" s="56"/>
      <c r="G36" s="56"/>
      <c r="H36" s="56">
        <f t="shared" si="0"/>
        <v>0</v>
      </c>
      <c r="I36" s="56"/>
      <c r="J36" s="56"/>
      <c r="K36" s="56"/>
      <c r="L36" s="7"/>
      <c r="M36" s="12"/>
      <c r="N36" s="20"/>
    </row>
    <row r="37" spans="1:14" s="38" customFormat="1" ht="31.5" x14ac:dyDescent="0.25">
      <c r="A37" s="34" t="s">
        <v>41</v>
      </c>
      <c r="B37" s="51"/>
      <c r="C37" s="48"/>
      <c r="D37" s="55"/>
      <c r="E37" s="55"/>
      <c r="F37" s="55"/>
      <c r="G37" s="55"/>
      <c r="H37" s="55">
        <f t="shared" si="0"/>
        <v>0</v>
      </c>
      <c r="I37" s="55"/>
      <c r="J37" s="55"/>
      <c r="K37" s="55"/>
      <c r="L37" s="48"/>
      <c r="M37" s="48"/>
    </row>
    <row r="38" spans="1:14" s="43" customFormat="1" x14ac:dyDescent="0.25">
      <c r="A38" s="41"/>
      <c r="B38" s="9"/>
      <c r="C38" s="49"/>
      <c r="D38" s="56"/>
      <c r="E38" s="56"/>
      <c r="F38" s="56"/>
      <c r="G38" s="56"/>
      <c r="H38" s="56">
        <f t="shared" si="0"/>
        <v>0</v>
      </c>
      <c r="I38" s="56"/>
      <c r="J38" s="56"/>
      <c r="K38" s="56"/>
      <c r="L38" s="49"/>
      <c r="M38" s="49"/>
    </row>
    <row r="39" spans="1:14" s="43" customFormat="1" x14ac:dyDescent="0.25">
      <c r="A39" s="41"/>
      <c r="B39" s="9"/>
      <c r="C39" s="49"/>
      <c r="D39" s="56"/>
      <c r="E39" s="56"/>
      <c r="F39" s="56"/>
      <c r="G39" s="56"/>
      <c r="H39" s="56">
        <f t="shared" si="0"/>
        <v>0</v>
      </c>
      <c r="I39" s="56"/>
      <c r="J39" s="56"/>
      <c r="K39" s="56"/>
      <c r="L39" s="49"/>
      <c r="M39" s="49"/>
    </row>
    <row r="40" spans="1:14" s="43" customFormat="1" x14ac:dyDescent="0.25">
      <c r="A40" s="41"/>
      <c r="B40" s="9"/>
      <c r="C40" s="49"/>
      <c r="D40" s="56"/>
      <c r="E40" s="56"/>
      <c r="F40" s="56"/>
      <c r="G40" s="56"/>
      <c r="H40" s="56">
        <f t="shared" si="0"/>
        <v>0</v>
      </c>
      <c r="I40" s="56"/>
      <c r="J40" s="56"/>
      <c r="K40" s="56"/>
      <c r="L40" s="49"/>
      <c r="M40" s="49"/>
    </row>
    <row r="41" spans="1:14" s="43" customFormat="1" x14ac:dyDescent="0.25">
      <c r="A41" s="41"/>
      <c r="B41" s="9"/>
      <c r="C41" s="49"/>
      <c r="D41" s="56"/>
      <c r="E41" s="56"/>
      <c r="F41" s="56"/>
      <c r="G41" s="56"/>
      <c r="H41" s="56">
        <f t="shared" si="0"/>
        <v>0</v>
      </c>
      <c r="I41" s="56"/>
      <c r="J41" s="56"/>
      <c r="K41" s="56"/>
      <c r="L41" s="49"/>
      <c r="M41" s="49"/>
    </row>
    <row r="42" spans="1:14" s="43" customFormat="1" x14ac:dyDescent="0.25">
      <c r="A42" s="41"/>
      <c r="B42" s="9"/>
      <c r="C42" s="49"/>
      <c r="D42" s="56"/>
      <c r="E42" s="56"/>
      <c r="F42" s="56"/>
      <c r="G42" s="56"/>
      <c r="H42" s="56">
        <f t="shared" si="0"/>
        <v>0</v>
      </c>
      <c r="I42" s="56"/>
      <c r="J42" s="56"/>
      <c r="K42" s="56"/>
      <c r="L42" s="49"/>
      <c r="M42" s="49"/>
    </row>
    <row r="43" spans="1:14" s="43" customFormat="1" x14ac:dyDescent="0.25">
      <c r="A43" s="41"/>
      <c r="B43" s="9"/>
      <c r="C43" s="49"/>
      <c r="D43" s="56"/>
      <c r="E43" s="56"/>
      <c r="F43" s="56"/>
      <c r="G43" s="56"/>
      <c r="H43" s="56">
        <f t="shared" si="0"/>
        <v>0</v>
      </c>
      <c r="I43" s="56"/>
      <c r="J43" s="56"/>
      <c r="K43" s="56"/>
      <c r="L43" s="49"/>
      <c r="M43" s="49"/>
    </row>
    <row r="44" spans="1:14" s="43" customFormat="1" x14ac:dyDescent="0.25">
      <c r="A44" s="41"/>
      <c r="B44" s="9"/>
      <c r="C44" s="49"/>
      <c r="D44" s="56"/>
      <c r="E44" s="56"/>
      <c r="F44" s="56"/>
      <c r="G44" s="56"/>
      <c r="H44" s="56">
        <f t="shared" si="0"/>
        <v>0</v>
      </c>
      <c r="I44" s="56"/>
      <c r="J44" s="56"/>
      <c r="K44" s="56"/>
      <c r="L44" s="49"/>
      <c r="M44" s="49"/>
    </row>
    <row r="45" spans="1:14" s="43" customFormat="1" x14ac:dyDescent="0.25">
      <c r="A45" s="41"/>
      <c r="B45" s="9"/>
      <c r="C45" s="49"/>
      <c r="D45" s="56"/>
      <c r="E45" s="56"/>
      <c r="F45" s="56"/>
      <c r="G45" s="56"/>
      <c r="H45" s="56">
        <f t="shared" si="0"/>
        <v>0</v>
      </c>
      <c r="I45" s="56"/>
      <c r="J45" s="56"/>
      <c r="K45" s="56"/>
      <c r="L45" s="49"/>
      <c r="M45" s="49"/>
    </row>
    <row r="46" spans="1:14" s="43" customFormat="1" x14ac:dyDescent="0.25">
      <c r="A46" s="41"/>
      <c r="B46" s="9"/>
      <c r="C46" s="49"/>
      <c r="D46" s="56"/>
      <c r="E46" s="56"/>
      <c r="F46" s="56"/>
      <c r="G46" s="56"/>
      <c r="H46" s="56">
        <f t="shared" si="0"/>
        <v>0</v>
      </c>
      <c r="I46" s="56"/>
      <c r="J46" s="56"/>
      <c r="K46" s="56"/>
      <c r="L46" s="49"/>
      <c r="M46" s="49"/>
    </row>
    <row r="47" spans="1:14" s="38" customFormat="1" x14ac:dyDescent="0.25">
      <c r="A47" s="34" t="s">
        <v>18</v>
      </c>
      <c r="B47" s="51"/>
      <c r="C47" s="48"/>
      <c r="D47" s="55"/>
      <c r="E47" s="55"/>
      <c r="F47" s="55"/>
      <c r="G47" s="55"/>
      <c r="H47" s="55">
        <f t="shared" si="0"/>
        <v>0</v>
      </c>
      <c r="I47" s="55"/>
      <c r="J47" s="55"/>
      <c r="K47" s="55"/>
      <c r="L47" s="48"/>
      <c r="M47" s="48"/>
    </row>
    <row r="48" spans="1:14" s="38" customFormat="1" ht="31.5" x14ac:dyDescent="0.25">
      <c r="A48" s="34" t="s">
        <v>42</v>
      </c>
      <c r="B48" s="48"/>
      <c r="C48" s="48"/>
      <c r="D48" s="55"/>
      <c r="E48" s="55"/>
      <c r="F48" s="55"/>
      <c r="G48" s="55"/>
      <c r="H48" s="55">
        <f t="shared" si="0"/>
        <v>0</v>
      </c>
      <c r="I48" s="55"/>
      <c r="J48" s="55"/>
      <c r="K48" s="55"/>
      <c r="L48" s="48"/>
      <c r="M48" s="48"/>
    </row>
    <row r="49" spans="1:13" s="43" customFormat="1" x14ac:dyDescent="0.25">
      <c r="A49" s="41"/>
      <c r="B49" s="49"/>
      <c r="C49" s="49"/>
      <c r="D49" s="56"/>
      <c r="E49" s="56"/>
      <c r="F49" s="56"/>
      <c r="G49" s="56"/>
      <c r="H49" s="56">
        <f t="shared" si="0"/>
        <v>0</v>
      </c>
      <c r="I49" s="56"/>
      <c r="J49" s="56"/>
      <c r="K49" s="56"/>
      <c r="L49" s="49"/>
      <c r="M49" s="49"/>
    </row>
    <row r="50" spans="1:13" s="43" customFormat="1" x14ac:dyDescent="0.25">
      <c r="A50" s="41"/>
      <c r="B50" s="49"/>
      <c r="C50" s="49"/>
      <c r="D50" s="56"/>
      <c r="E50" s="56"/>
      <c r="F50" s="56"/>
      <c r="G50" s="56"/>
      <c r="H50" s="56">
        <f t="shared" si="0"/>
        <v>0</v>
      </c>
      <c r="I50" s="56"/>
      <c r="J50" s="56"/>
      <c r="K50" s="56"/>
      <c r="L50" s="49"/>
      <c r="M50" s="49"/>
    </row>
    <row r="51" spans="1:13" s="43" customFormat="1" x14ac:dyDescent="0.25">
      <c r="A51" s="41"/>
      <c r="B51" s="49"/>
      <c r="C51" s="49"/>
      <c r="D51" s="56"/>
      <c r="E51" s="56"/>
      <c r="F51" s="56"/>
      <c r="G51" s="56"/>
      <c r="H51" s="56">
        <f t="shared" si="0"/>
        <v>0</v>
      </c>
      <c r="I51" s="56"/>
      <c r="J51" s="56"/>
      <c r="K51" s="56"/>
      <c r="L51" s="49"/>
      <c r="M51" s="49"/>
    </row>
    <row r="52" spans="1:13" s="43" customFormat="1" x14ac:dyDescent="0.25">
      <c r="A52" s="41"/>
      <c r="B52" s="49"/>
      <c r="C52" s="49"/>
      <c r="D52" s="56"/>
      <c r="E52" s="56"/>
      <c r="F52" s="56"/>
      <c r="G52" s="56"/>
      <c r="H52" s="56">
        <f t="shared" si="0"/>
        <v>0</v>
      </c>
      <c r="I52" s="56"/>
      <c r="J52" s="56"/>
      <c r="K52" s="56"/>
      <c r="L52" s="49"/>
      <c r="M52" s="49"/>
    </row>
    <row r="53" spans="1:13" s="43" customFormat="1" x14ac:dyDescent="0.25">
      <c r="A53" s="41"/>
      <c r="B53" s="49"/>
      <c r="C53" s="49"/>
      <c r="D53" s="56"/>
      <c r="E53" s="56"/>
      <c r="F53" s="56"/>
      <c r="G53" s="56"/>
      <c r="H53" s="56">
        <f t="shared" si="0"/>
        <v>0</v>
      </c>
      <c r="I53" s="56"/>
      <c r="J53" s="56"/>
      <c r="K53" s="56"/>
      <c r="L53" s="49"/>
      <c r="M53" s="49"/>
    </row>
    <row r="54" spans="1:13" s="43" customFormat="1" x14ac:dyDescent="0.25">
      <c r="A54" s="41"/>
      <c r="B54" s="49"/>
      <c r="C54" s="49"/>
      <c r="D54" s="56"/>
      <c r="E54" s="56"/>
      <c r="F54" s="56"/>
      <c r="G54" s="56"/>
      <c r="H54" s="56">
        <f t="shared" si="0"/>
        <v>0</v>
      </c>
      <c r="I54" s="56"/>
      <c r="J54" s="56"/>
      <c r="K54" s="56"/>
      <c r="L54" s="49"/>
      <c r="M54" s="49"/>
    </row>
    <row r="55" spans="1:13" s="43" customFormat="1" x14ac:dyDescent="0.25">
      <c r="A55" s="41"/>
      <c r="B55" s="49"/>
      <c r="C55" s="49"/>
      <c r="D55" s="56"/>
      <c r="E55" s="56"/>
      <c r="F55" s="56"/>
      <c r="G55" s="56"/>
      <c r="H55" s="56">
        <f t="shared" si="0"/>
        <v>0</v>
      </c>
      <c r="I55" s="56"/>
      <c r="J55" s="56"/>
      <c r="K55" s="56"/>
      <c r="L55" s="49"/>
      <c r="M55" s="49"/>
    </row>
    <row r="56" spans="1:13" s="38" customFormat="1" ht="31.5" x14ac:dyDescent="0.25">
      <c r="A56" s="34" t="s">
        <v>43</v>
      </c>
      <c r="B56" s="48"/>
      <c r="C56" s="48"/>
      <c r="D56" s="55"/>
      <c r="E56" s="55"/>
      <c r="F56" s="55"/>
      <c r="G56" s="55"/>
      <c r="H56" s="55">
        <f t="shared" si="0"/>
        <v>0</v>
      </c>
      <c r="I56" s="55"/>
      <c r="J56" s="55"/>
      <c r="K56" s="55"/>
      <c r="L56" s="48"/>
      <c r="M56" s="48"/>
    </row>
    <row r="57" spans="1:13" s="43" customFormat="1" x14ac:dyDescent="0.25">
      <c r="A57" s="41"/>
      <c r="B57" s="49"/>
      <c r="C57" s="49"/>
      <c r="D57" s="56"/>
      <c r="E57" s="56"/>
      <c r="F57" s="56"/>
      <c r="G57" s="56"/>
      <c r="H57" s="56">
        <f t="shared" si="0"/>
        <v>0</v>
      </c>
      <c r="I57" s="56"/>
      <c r="J57" s="56"/>
      <c r="K57" s="56"/>
      <c r="L57" s="49"/>
      <c r="M57" s="49"/>
    </row>
    <row r="58" spans="1:13" s="43" customFormat="1" x14ac:dyDescent="0.25">
      <c r="A58" s="41"/>
      <c r="B58" s="49"/>
      <c r="C58" s="49"/>
      <c r="D58" s="56"/>
      <c r="E58" s="56"/>
      <c r="F58" s="56"/>
      <c r="G58" s="56"/>
      <c r="H58" s="56">
        <f t="shared" si="0"/>
        <v>0</v>
      </c>
      <c r="I58" s="56"/>
      <c r="J58" s="56"/>
      <c r="K58" s="56"/>
      <c r="L58" s="49"/>
      <c r="M58" s="49"/>
    </row>
    <row r="59" spans="1:13" s="43" customFormat="1" x14ac:dyDescent="0.25">
      <c r="A59" s="41"/>
      <c r="B59" s="49"/>
      <c r="C59" s="49"/>
      <c r="D59" s="56"/>
      <c r="E59" s="56"/>
      <c r="F59" s="56"/>
      <c r="G59" s="56"/>
      <c r="H59" s="56">
        <f t="shared" si="0"/>
        <v>0</v>
      </c>
      <c r="I59" s="56"/>
      <c r="J59" s="56"/>
      <c r="K59" s="56"/>
      <c r="L59" s="49"/>
      <c r="M59" s="49"/>
    </row>
    <row r="60" spans="1:13" s="43" customFormat="1" x14ac:dyDescent="0.25">
      <c r="A60" s="41"/>
      <c r="B60" s="49"/>
      <c r="C60" s="49"/>
      <c r="D60" s="56"/>
      <c r="E60" s="56"/>
      <c r="F60" s="56"/>
      <c r="G60" s="56"/>
      <c r="H60" s="56">
        <f t="shared" si="0"/>
        <v>0</v>
      </c>
      <c r="I60" s="56"/>
      <c r="J60" s="56"/>
      <c r="K60" s="56"/>
      <c r="L60" s="49"/>
      <c r="M60" s="49"/>
    </row>
    <row r="61" spans="1:13" s="43" customFormat="1" x14ac:dyDescent="0.25">
      <c r="A61" s="41"/>
      <c r="B61" s="49"/>
      <c r="C61" s="49"/>
      <c r="D61" s="56"/>
      <c r="E61" s="56"/>
      <c r="F61" s="56"/>
      <c r="G61" s="56"/>
      <c r="H61" s="56">
        <f t="shared" si="0"/>
        <v>0</v>
      </c>
      <c r="I61" s="56"/>
      <c r="J61" s="56"/>
      <c r="K61" s="56"/>
      <c r="L61" s="49"/>
      <c r="M61" s="49"/>
    </row>
    <row r="62" spans="1:13" s="43" customFormat="1" x14ac:dyDescent="0.25">
      <c r="A62" s="41"/>
      <c r="B62" s="49"/>
      <c r="C62" s="49"/>
      <c r="D62" s="56"/>
      <c r="E62" s="56"/>
      <c r="F62" s="56"/>
      <c r="G62" s="56"/>
      <c r="H62" s="56">
        <f t="shared" si="0"/>
        <v>0</v>
      </c>
      <c r="I62" s="56"/>
      <c r="J62" s="56"/>
      <c r="K62" s="56"/>
      <c r="L62" s="49"/>
      <c r="M62" s="49"/>
    </row>
    <row r="63" spans="1:13" s="43" customFormat="1" x14ac:dyDescent="0.25">
      <c r="A63" s="41"/>
      <c r="B63" s="49"/>
      <c r="C63" s="49"/>
      <c r="D63" s="56"/>
      <c r="E63" s="56"/>
      <c r="F63" s="56"/>
      <c r="G63" s="56"/>
      <c r="H63" s="56">
        <f t="shared" si="0"/>
        <v>0</v>
      </c>
      <c r="I63" s="56"/>
      <c r="J63" s="56"/>
      <c r="K63" s="56"/>
      <c r="L63" s="49"/>
      <c r="M63" s="49"/>
    </row>
    <row r="64" spans="1:13" s="43" customFormat="1" x14ac:dyDescent="0.25">
      <c r="A64" s="41"/>
      <c r="B64" s="49"/>
      <c r="C64" s="49"/>
      <c r="D64" s="56"/>
      <c r="E64" s="56"/>
      <c r="F64" s="56"/>
      <c r="G64" s="56"/>
      <c r="H64" s="56">
        <f t="shared" si="0"/>
        <v>0</v>
      </c>
      <c r="I64" s="56"/>
      <c r="J64" s="56"/>
      <c r="K64" s="56"/>
      <c r="L64" s="49"/>
      <c r="M64" s="49"/>
    </row>
    <row r="65" spans="1:13" s="40" customFormat="1" ht="31.5" x14ac:dyDescent="0.25">
      <c r="A65" s="34" t="s">
        <v>44</v>
      </c>
      <c r="B65" s="48"/>
      <c r="C65" s="48"/>
      <c r="D65" s="55"/>
      <c r="E65" s="55"/>
      <c r="F65" s="55"/>
      <c r="G65" s="55"/>
      <c r="H65" s="55">
        <f t="shared" si="0"/>
        <v>0</v>
      </c>
      <c r="I65" s="55"/>
      <c r="J65" s="55"/>
      <c r="K65" s="55"/>
      <c r="L65" s="48"/>
      <c r="M65" s="48"/>
    </row>
    <row r="66" spans="1:13" s="44" customFormat="1" x14ac:dyDescent="0.25">
      <c r="A66" s="41"/>
      <c r="B66" s="49"/>
      <c r="C66" s="49"/>
      <c r="D66" s="56"/>
      <c r="E66" s="56"/>
      <c r="F66" s="56"/>
      <c r="G66" s="56"/>
      <c r="H66" s="56">
        <f t="shared" si="0"/>
        <v>0</v>
      </c>
      <c r="I66" s="56"/>
      <c r="J66" s="56"/>
      <c r="K66" s="56"/>
      <c r="L66" s="49"/>
      <c r="M66" s="49"/>
    </row>
    <row r="67" spans="1:13" s="44" customFormat="1" x14ac:dyDescent="0.25">
      <c r="A67" s="41"/>
      <c r="B67" s="49"/>
      <c r="C67" s="49"/>
      <c r="D67" s="56"/>
      <c r="E67" s="56"/>
      <c r="F67" s="56"/>
      <c r="G67" s="56"/>
      <c r="H67" s="56">
        <f t="shared" si="0"/>
        <v>0</v>
      </c>
      <c r="I67" s="56"/>
      <c r="J67" s="56"/>
      <c r="K67" s="56"/>
      <c r="L67" s="49"/>
      <c r="M67" s="49"/>
    </row>
    <row r="68" spans="1:13" s="44" customFormat="1" x14ac:dyDescent="0.25">
      <c r="A68" s="41"/>
      <c r="B68" s="49"/>
      <c r="C68" s="49"/>
      <c r="D68" s="56"/>
      <c r="E68" s="56"/>
      <c r="F68" s="56"/>
      <c r="G68" s="56"/>
      <c r="H68" s="56">
        <f t="shared" si="0"/>
        <v>0</v>
      </c>
      <c r="I68" s="56"/>
      <c r="J68" s="56"/>
      <c r="K68" s="56"/>
      <c r="L68" s="49"/>
      <c r="M68" s="49"/>
    </row>
    <row r="69" spans="1:13" s="40" customFormat="1" x14ac:dyDescent="0.25">
      <c r="A69" s="34" t="s">
        <v>45</v>
      </c>
      <c r="B69" s="48"/>
      <c r="C69" s="48"/>
      <c r="D69" s="55"/>
      <c r="E69" s="55"/>
      <c r="F69" s="55"/>
      <c r="G69" s="55"/>
      <c r="H69" s="55">
        <f t="shared" si="0"/>
        <v>0</v>
      </c>
      <c r="I69" s="55"/>
      <c r="J69" s="55"/>
      <c r="K69" s="55"/>
      <c r="L69" s="48"/>
      <c r="M69" s="48"/>
    </row>
    <row r="70" spans="1:13" s="44" customFormat="1" x14ac:dyDescent="0.25">
      <c r="A70" s="41"/>
      <c r="B70" s="49"/>
      <c r="C70" s="49"/>
      <c r="D70" s="56"/>
      <c r="E70" s="56"/>
      <c r="F70" s="56"/>
      <c r="G70" s="56"/>
      <c r="H70" s="56">
        <f t="shared" si="0"/>
        <v>0</v>
      </c>
      <c r="I70" s="56"/>
      <c r="J70" s="56"/>
      <c r="K70" s="56"/>
      <c r="L70" s="49"/>
      <c r="M70" s="49"/>
    </row>
    <row r="71" spans="1:13" s="44" customFormat="1" x14ac:dyDescent="0.25">
      <c r="A71" s="41"/>
      <c r="B71" s="49"/>
      <c r="C71" s="49"/>
      <c r="D71" s="56"/>
      <c r="E71" s="56"/>
      <c r="F71" s="56"/>
      <c r="G71" s="56"/>
      <c r="H71" s="56">
        <f t="shared" si="0"/>
        <v>0</v>
      </c>
      <c r="I71" s="56"/>
      <c r="J71" s="56"/>
      <c r="K71" s="56"/>
      <c r="L71" s="49"/>
      <c r="M71" s="49"/>
    </row>
    <row r="72" spans="1:13" s="44" customFormat="1" x14ac:dyDescent="0.25">
      <c r="A72" s="41"/>
      <c r="B72" s="49"/>
      <c r="C72" s="49"/>
      <c r="D72" s="56"/>
      <c r="E72" s="56"/>
      <c r="F72" s="56"/>
      <c r="G72" s="56"/>
      <c r="H72" s="56">
        <f t="shared" ref="H72:H101" si="1">E72+G72</f>
        <v>0</v>
      </c>
      <c r="I72" s="56"/>
      <c r="J72" s="56"/>
      <c r="K72" s="56"/>
      <c r="L72" s="49"/>
      <c r="M72" s="49"/>
    </row>
    <row r="73" spans="1:13" s="44" customFormat="1" x14ac:dyDescent="0.25">
      <c r="A73" s="41"/>
      <c r="B73" s="49"/>
      <c r="C73" s="49"/>
      <c r="D73" s="56"/>
      <c r="E73" s="56"/>
      <c r="F73" s="56"/>
      <c r="G73" s="56"/>
      <c r="H73" s="56">
        <f t="shared" si="1"/>
        <v>0</v>
      </c>
      <c r="I73" s="56"/>
      <c r="J73" s="56"/>
      <c r="K73" s="56"/>
      <c r="L73" s="49"/>
      <c r="M73" s="49"/>
    </row>
    <row r="74" spans="1:13" s="44" customFormat="1" x14ac:dyDescent="0.25">
      <c r="A74" s="41"/>
      <c r="B74" s="49"/>
      <c r="C74" s="49"/>
      <c r="D74" s="56"/>
      <c r="E74" s="56"/>
      <c r="F74" s="56"/>
      <c r="G74" s="56"/>
      <c r="H74" s="56">
        <f t="shared" si="1"/>
        <v>0</v>
      </c>
      <c r="I74" s="56"/>
      <c r="J74" s="56"/>
      <c r="K74" s="56"/>
      <c r="L74" s="49"/>
      <c r="M74" s="49"/>
    </row>
    <row r="75" spans="1:13" s="44" customFormat="1" x14ac:dyDescent="0.25">
      <c r="A75" s="41"/>
      <c r="B75" s="49"/>
      <c r="C75" s="49"/>
      <c r="D75" s="56"/>
      <c r="E75" s="56"/>
      <c r="F75" s="56"/>
      <c r="G75" s="56"/>
      <c r="H75" s="56">
        <f t="shared" si="1"/>
        <v>0</v>
      </c>
      <c r="I75" s="56"/>
      <c r="J75" s="56"/>
      <c r="K75" s="56"/>
      <c r="L75" s="49"/>
      <c r="M75" s="49"/>
    </row>
    <row r="76" spans="1:13" s="44" customFormat="1" x14ac:dyDescent="0.25">
      <c r="A76" s="41"/>
      <c r="B76" s="49"/>
      <c r="C76" s="49"/>
      <c r="D76" s="56"/>
      <c r="E76" s="56"/>
      <c r="F76" s="56"/>
      <c r="G76" s="56"/>
      <c r="H76" s="56">
        <f t="shared" si="1"/>
        <v>0</v>
      </c>
      <c r="I76" s="56"/>
      <c r="J76" s="56"/>
      <c r="K76" s="56"/>
      <c r="L76" s="49"/>
      <c r="M76" s="49"/>
    </row>
    <row r="77" spans="1:13" s="44" customFormat="1" x14ac:dyDescent="0.25">
      <c r="A77" s="41"/>
      <c r="B77" s="49"/>
      <c r="C77" s="49"/>
      <c r="D77" s="56"/>
      <c r="E77" s="56"/>
      <c r="F77" s="56"/>
      <c r="G77" s="56"/>
      <c r="H77" s="56">
        <f t="shared" si="1"/>
        <v>0</v>
      </c>
      <c r="I77" s="56"/>
      <c r="J77" s="56"/>
      <c r="K77" s="56"/>
      <c r="L77" s="49"/>
      <c r="M77" s="49"/>
    </row>
    <row r="78" spans="1:13" s="40" customFormat="1" ht="31.5" x14ac:dyDescent="0.25">
      <c r="A78" s="34" t="s">
        <v>46</v>
      </c>
      <c r="B78" s="48"/>
      <c r="C78" s="48"/>
      <c r="D78" s="55"/>
      <c r="E78" s="55"/>
      <c r="F78" s="55"/>
      <c r="G78" s="55"/>
      <c r="H78" s="55">
        <f t="shared" si="1"/>
        <v>0</v>
      </c>
      <c r="I78" s="55"/>
      <c r="J78" s="55"/>
      <c r="K78" s="55"/>
      <c r="L78" s="48"/>
      <c r="M78" s="48"/>
    </row>
    <row r="79" spans="1:13" s="44" customFormat="1" x14ac:dyDescent="0.25">
      <c r="A79" s="41"/>
      <c r="B79" s="49"/>
      <c r="C79" s="49"/>
      <c r="D79" s="56"/>
      <c r="E79" s="56"/>
      <c r="F79" s="56"/>
      <c r="G79" s="56"/>
      <c r="H79" s="56">
        <f t="shared" si="1"/>
        <v>0</v>
      </c>
      <c r="I79" s="56"/>
      <c r="J79" s="56"/>
      <c r="K79" s="56"/>
      <c r="L79" s="49"/>
      <c r="M79" s="49"/>
    </row>
    <row r="80" spans="1:13" s="44" customFormat="1" x14ac:dyDescent="0.25">
      <c r="A80" s="41"/>
      <c r="B80" s="49"/>
      <c r="C80" s="49"/>
      <c r="D80" s="56"/>
      <c r="E80" s="56"/>
      <c r="F80" s="56"/>
      <c r="G80" s="56"/>
      <c r="H80" s="56">
        <f t="shared" si="1"/>
        <v>0</v>
      </c>
      <c r="I80" s="56"/>
      <c r="J80" s="56"/>
      <c r="K80" s="56"/>
      <c r="L80" s="49"/>
      <c r="M80" s="49"/>
    </row>
    <row r="81" spans="1:13" s="44" customFormat="1" x14ac:dyDescent="0.25">
      <c r="A81" s="41"/>
      <c r="B81" s="49"/>
      <c r="C81" s="49"/>
      <c r="D81" s="56"/>
      <c r="E81" s="56"/>
      <c r="F81" s="56"/>
      <c r="G81" s="56"/>
      <c r="H81" s="56">
        <f t="shared" si="1"/>
        <v>0</v>
      </c>
      <c r="I81" s="56"/>
      <c r="J81" s="56"/>
      <c r="K81" s="56"/>
      <c r="L81" s="49"/>
      <c r="M81" s="49"/>
    </row>
    <row r="82" spans="1:13" s="44" customFormat="1" x14ac:dyDescent="0.25">
      <c r="A82" s="41"/>
      <c r="B82" s="49"/>
      <c r="C82" s="49"/>
      <c r="D82" s="56"/>
      <c r="E82" s="56"/>
      <c r="F82" s="56"/>
      <c r="G82" s="56"/>
      <c r="H82" s="56">
        <f t="shared" si="1"/>
        <v>0</v>
      </c>
      <c r="I82" s="56"/>
      <c r="J82" s="56"/>
      <c r="K82" s="56"/>
      <c r="L82" s="49"/>
      <c r="M82" s="49"/>
    </row>
    <row r="83" spans="1:13" s="44" customFormat="1" x14ac:dyDescent="0.25">
      <c r="A83" s="41"/>
      <c r="B83" s="49"/>
      <c r="C83" s="49"/>
      <c r="D83" s="56"/>
      <c r="E83" s="56"/>
      <c r="F83" s="56"/>
      <c r="G83" s="56"/>
      <c r="H83" s="56">
        <f t="shared" si="1"/>
        <v>0</v>
      </c>
      <c r="I83" s="56"/>
      <c r="J83" s="56"/>
      <c r="K83" s="56"/>
      <c r="L83" s="49"/>
      <c r="M83" s="49"/>
    </row>
    <row r="84" spans="1:13" s="44" customFormat="1" x14ac:dyDescent="0.25">
      <c r="A84" s="41"/>
      <c r="B84" s="49"/>
      <c r="C84" s="49"/>
      <c r="D84" s="56"/>
      <c r="E84" s="56"/>
      <c r="F84" s="56"/>
      <c r="G84" s="56"/>
      <c r="H84" s="56">
        <f t="shared" si="1"/>
        <v>0</v>
      </c>
      <c r="I84" s="56"/>
      <c r="J84" s="56"/>
      <c r="K84" s="56"/>
      <c r="L84" s="49"/>
      <c r="M84" s="49"/>
    </row>
    <row r="85" spans="1:13" s="44" customFormat="1" x14ac:dyDescent="0.25">
      <c r="A85" s="41"/>
      <c r="B85" s="49"/>
      <c r="C85" s="49"/>
      <c r="D85" s="56"/>
      <c r="E85" s="56"/>
      <c r="F85" s="56"/>
      <c r="G85" s="56"/>
      <c r="H85" s="56">
        <f t="shared" si="1"/>
        <v>0</v>
      </c>
      <c r="I85" s="56"/>
      <c r="J85" s="56"/>
      <c r="K85" s="56"/>
      <c r="L85" s="49"/>
      <c r="M85" s="49"/>
    </row>
    <row r="86" spans="1:13" s="44" customFormat="1" x14ac:dyDescent="0.25">
      <c r="A86" s="41"/>
      <c r="B86" s="49"/>
      <c r="C86" s="49"/>
      <c r="D86" s="56"/>
      <c r="E86" s="56"/>
      <c r="F86" s="56"/>
      <c r="G86" s="56"/>
      <c r="H86" s="56">
        <f t="shared" si="1"/>
        <v>0</v>
      </c>
      <c r="I86" s="56"/>
      <c r="J86" s="56"/>
      <c r="K86" s="56"/>
      <c r="L86" s="49"/>
      <c r="M86" s="49"/>
    </row>
    <row r="87" spans="1:13" s="44" customFormat="1" x14ac:dyDescent="0.25">
      <c r="A87" s="41"/>
      <c r="B87" s="49"/>
      <c r="C87" s="49"/>
      <c r="D87" s="56"/>
      <c r="E87" s="56"/>
      <c r="F87" s="56"/>
      <c r="G87" s="56"/>
      <c r="H87" s="56">
        <f t="shared" si="1"/>
        <v>0</v>
      </c>
      <c r="I87" s="56"/>
      <c r="J87" s="56"/>
      <c r="K87" s="56"/>
      <c r="L87" s="49"/>
      <c r="M87" s="49"/>
    </row>
    <row r="88" spans="1:13" s="40" customFormat="1" ht="31.5" x14ac:dyDescent="0.25">
      <c r="A88" s="34" t="s">
        <v>47</v>
      </c>
      <c r="B88" s="48"/>
      <c r="C88" s="48"/>
      <c r="D88" s="55"/>
      <c r="E88" s="55"/>
      <c r="F88" s="55"/>
      <c r="G88" s="55"/>
      <c r="H88" s="55">
        <f t="shared" si="1"/>
        <v>0</v>
      </c>
      <c r="I88" s="55"/>
      <c r="J88" s="55"/>
      <c r="K88" s="55"/>
      <c r="L88" s="48"/>
      <c r="M88" s="48"/>
    </row>
    <row r="89" spans="1:13" s="2" customFormat="1" x14ac:dyDescent="0.25">
      <c r="A89" s="41"/>
      <c r="B89" s="49"/>
      <c r="C89" s="49"/>
      <c r="D89" s="56"/>
      <c r="E89" s="56"/>
      <c r="F89" s="56"/>
      <c r="G89" s="56"/>
      <c r="H89" s="56">
        <f t="shared" si="1"/>
        <v>0</v>
      </c>
      <c r="I89" s="56"/>
      <c r="J89" s="56"/>
      <c r="K89" s="56"/>
      <c r="L89" s="49"/>
      <c r="M89" s="49"/>
    </row>
    <row r="90" spans="1:13" s="2" customFormat="1" x14ac:dyDescent="0.25">
      <c r="A90" s="41"/>
      <c r="B90" s="49"/>
      <c r="C90" s="49"/>
      <c r="D90" s="56"/>
      <c r="E90" s="56"/>
      <c r="F90" s="56"/>
      <c r="G90" s="56"/>
      <c r="H90" s="56">
        <f t="shared" si="1"/>
        <v>0</v>
      </c>
      <c r="I90" s="56"/>
      <c r="J90" s="56"/>
      <c r="K90" s="56"/>
      <c r="L90" s="49"/>
      <c r="M90" s="49"/>
    </row>
    <row r="91" spans="1:13" s="2" customFormat="1" x14ac:dyDescent="0.25">
      <c r="A91" s="41"/>
      <c r="B91" s="49"/>
      <c r="C91" s="49"/>
      <c r="D91" s="56"/>
      <c r="E91" s="56"/>
      <c r="F91" s="56"/>
      <c r="G91" s="56"/>
      <c r="H91" s="56">
        <f t="shared" si="1"/>
        <v>0</v>
      </c>
      <c r="I91" s="56"/>
      <c r="J91" s="56"/>
      <c r="K91" s="56"/>
      <c r="L91" s="49"/>
      <c r="M91" s="49"/>
    </row>
    <row r="92" spans="1:13" x14ac:dyDescent="0.25">
      <c r="A92" s="41"/>
      <c r="B92" s="49"/>
      <c r="C92" s="49"/>
      <c r="D92" s="56"/>
      <c r="E92" s="56"/>
      <c r="F92" s="56"/>
      <c r="G92" s="56"/>
      <c r="H92" s="56">
        <f t="shared" si="1"/>
        <v>0</v>
      </c>
      <c r="I92" s="56"/>
      <c r="J92" s="56"/>
      <c r="K92" s="56"/>
      <c r="L92" s="49"/>
      <c r="M92" s="49"/>
    </row>
    <row r="93" spans="1:13" x14ac:dyDescent="0.25">
      <c r="A93" s="41"/>
      <c r="B93" s="49"/>
      <c r="C93" s="49"/>
      <c r="D93" s="56"/>
      <c r="E93" s="56"/>
      <c r="F93" s="56"/>
      <c r="G93" s="56"/>
      <c r="H93" s="56">
        <f t="shared" si="1"/>
        <v>0</v>
      </c>
      <c r="I93" s="56"/>
      <c r="J93" s="56"/>
      <c r="K93" s="56"/>
      <c r="L93" s="49"/>
      <c r="M93" s="49"/>
    </row>
    <row r="94" spans="1:13" x14ac:dyDescent="0.25">
      <c r="A94" s="41"/>
      <c r="B94" s="49"/>
      <c r="C94" s="49"/>
      <c r="D94" s="56"/>
      <c r="E94" s="56"/>
      <c r="F94" s="56"/>
      <c r="G94" s="56"/>
      <c r="H94" s="56">
        <f t="shared" si="1"/>
        <v>0</v>
      </c>
      <c r="I94" s="56"/>
      <c r="J94" s="56"/>
      <c r="K94" s="56"/>
      <c r="L94" s="49"/>
      <c r="M94" s="49"/>
    </row>
    <row r="95" spans="1:13" x14ac:dyDescent="0.25">
      <c r="A95" s="41"/>
      <c r="B95" s="49"/>
      <c r="C95" s="49"/>
      <c r="D95" s="56"/>
      <c r="E95" s="56"/>
      <c r="F95" s="56"/>
      <c r="G95" s="56"/>
      <c r="H95" s="56">
        <f t="shared" si="1"/>
        <v>0</v>
      </c>
      <c r="I95" s="56"/>
      <c r="J95" s="56"/>
      <c r="K95" s="56"/>
      <c r="L95" s="49"/>
      <c r="M95" s="49"/>
    </row>
    <row r="96" spans="1:13" x14ac:dyDescent="0.25">
      <c r="A96" s="41"/>
      <c r="B96" s="49"/>
      <c r="C96" s="49"/>
      <c r="D96" s="56"/>
      <c r="E96" s="56"/>
      <c r="F96" s="56"/>
      <c r="G96" s="56"/>
      <c r="H96" s="56">
        <f t="shared" si="1"/>
        <v>0</v>
      </c>
      <c r="I96" s="56"/>
      <c r="J96" s="56"/>
      <c r="K96" s="56"/>
      <c r="L96" s="49"/>
      <c r="M96" s="49"/>
    </row>
    <row r="97" spans="1:13" x14ac:dyDescent="0.25">
      <c r="A97" s="41"/>
      <c r="B97" s="49"/>
      <c r="C97" s="49"/>
      <c r="D97" s="56"/>
      <c r="E97" s="56"/>
      <c r="F97" s="56"/>
      <c r="G97" s="56"/>
      <c r="H97" s="56">
        <f t="shared" si="1"/>
        <v>0</v>
      </c>
      <c r="I97" s="56"/>
      <c r="J97" s="56"/>
      <c r="K97" s="56"/>
      <c r="L97" s="49"/>
      <c r="M97" s="49"/>
    </row>
    <row r="98" spans="1:13" x14ac:dyDescent="0.25">
      <c r="A98" s="41"/>
      <c r="B98" s="49"/>
      <c r="C98" s="49"/>
      <c r="D98" s="56"/>
      <c r="E98" s="56"/>
      <c r="F98" s="56"/>
      <c r="G98" s="56"/>
      <c r="H98" s="56">
        <f t="shared" si="1"/>
        <v>0</v>
      </c>
      <c r="I98" s="56"/>
      <c r="J98" s="56"/>
      <c r="K98" s="56"/>
      <c r="L98" s="49"/>
      <c r="M98" s="49"/>
    </row>
    <row r="99" spans="1:13" x14ac:dyDescent="0.25">
      <c r="A99" s="41"/>
      <c r="B99" s="49"/>
      <c r="C99" s="49"/>
      <c r="D99" s="56"/>
      <c r="E99" s="56"/>
      <c r="F99" s="56"/>
      <c r="G99" s="56"/>
      <c r="H99" s="56">
        <f t="shared" si="1"/>
        <v>0</v>
      </c>
      <c r="I99" s="56"/>
      <c r="J99" s="56"/>
      <c r="K99" s="56"/>
      <c r="L99" s="49"/>
      <c r="M99" s="49"/>
    </row>
    <row r="100" spans="1:13" x14ac:dyDescent="0.25">
      <c r="A100" s="41"/>
      <c r="B100" s="49"/>
      <c r="C100" s="49"/>
      <c r="D100" s="56"/>
      <c r="E100" s="56"/>
      <c r="F100" s="56"/>
      <c r="G100" s="56"/>
      <c r="H100" s="56">
        <f t="shared" si="1"/>
        <v>0</v>
      </c>
      <c r="I100" s="56"/>
      <c r="J100" s="56"/>
      <c r="K100" s="56"/>
      <c r="L100" s="49"/>
      <c r="M100" s="49"/>
    </row>
    <row r="101" spans="1:13" x14ac:dyDescent="0.25">
      <c r="A101" s="41"/>
      <c r="B101" s="49"/>
      <c r="C101" s="49"/>
      <c r="D101" s="56"/>
      <c r="E101" s="56"/>
      <c r="F101" s="56"/>
      <c r="G101" s="56"/>
      <c r="H101" s="56">
        <f t="shared" si="1"/>
        <v>0</v>
      </c>
      <c r="I101" s="56"/>
      <c r="J101" s="56"/>
      <c r="K101" s="56"/>
      <c r="L101" s="49"/>
      <c r="M101" s="49"/>
    </row>
  </sheetData>
  <mergeCells count="3">
    <mergeCell ref="A2:L2"/>
    <mergeCell ref="A3:L3"/>
    <mergeCell ref="A4:F4"/>
  </mergeCells>
  <pageMargins left="0.93" right="0.25" top="0.4" bottom="0.19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topLeftCell="H1" zoomScale="80" zoomScaleNormal="80" workbookViewId="0">
      <selection activeCell="A6" sqref="A6:M48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x14ac:dyDescent="0.25">
      <c r="A4" s="106"/>
      <c r="B4" s="106"/>
      <c r="C4" s="106"/>
      <c r="D4" s="106"/>
      <c r="E4" s="106"/>
      <c r="F4" s="106"/>
      <c r="G4" s="74"/>
      <c r="H4" s="74"/>
      <c r="I4" s="74"/>
      <c r="J4" s="74"/>
      <c r="K4" s="74"/>
    </row>
    <row r="5" spans="1:14" x14ac:dyDescent="0.25">
      <c r="M5" s="21" t="s">
        <v>2</v>
      </c>
    </row>
    <row r="6" spans="1:14" s="4" customFormat="1" ht="47.25" x14ac:dyDescent="0.2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75"/>
    </row>
    <row r="7" spans="1:14" s="15" customFormat="1" hidden="1" x14ac:dyDescent="0.25">
      <c r="A7" s="14" t="s">
        <v>4</v>
      </c>
      <c r="B7" s="13">
        <f>B8+B9+B10+B12+B14+B17+B18+B19+B21+B22+B23+B24+B25+B26+B27+B28</f>
        <v>241358.19999999998</v>
      </c>
      <c r="C7" s="13">
        <f>C8+C9+C10+C12+C14+C17+C18+C19+C20+C21+C22+C23+C24+C25+C26+C27+C28</f>
        <v>3809.4810000000002</v>
      </c>
      <c r="D7" s="13">
        <f>D8+D9+D10+D12+D14+D17+D18+D19+D22+D23+D24+D25+D26+D27+D28</f>
        <v>291419.09999999998</v>
      </c>
      <c r="E7" s="13">
        <f t="shared" ref="E7:M7" si="0">E8+E9+E10+E12+E14+E17+E18+E19+E22+E23+E24+E25+E26+E27+E28</f>
        <v>199396.80000000008</v>
      </c>
      <c r="F7" s="13" t="e">
        <f t="shared" si="0"/>
        <v>#DIV/0!</v>
      </c>
      <c r="G7" s="13">
        <f t="shared" si="0"/>
        <v>39180.1</v>
      </c>
      <c r="H7" s="13">
        <f t="shared" si="0"/>
        <v>238576.90000000008</v>
      </c>
      <c r="I7" s="13">
        <f t="shared" si="0"/>
        <v>0</v>
      </c>
      <c r="J7" s="13">
        <f t="shared" si="0"/>
        <v>23440.7</v>
      </c>
      <c r="K7" s="13">
        <f t="shared" si="0"/>
        <v>24546.1</v>
      </c>
      <c r="L7" s="13">
        <f t="shared" si="0"/>
        <v>286563.7</v>
      </c>
      <c r="M7" s="13">
        <f t="shared" si="0"/>
        <v>4855.3999999999742</v>
      </c>
      <c r="N7" s="20"/>
    </row>
    <row r="8" spans="1:14" hidden="1" x14ac:dyDescent="0.25">
      <c r="A8" s="17" t="s">
        <v>5</v>
      </c>
      <c r="B8" s="8">
        <v>170292.1</v>
      </c>
      <c r="C8" s="8">
        <f>789.244+1885.823</f>
        <v>2675.067</v>
      </c>
      <c r="D8" s="8">
        <v>209913.3</v>
      </c>
      <c r="E8" s="8">
        <v>141053.70000000001</v>
      </c>
      <c r="F8" s="13">
        <f t="shared" ref="F8:F31" si="1">E8/D8*100</f>
        <v>67.196170990594695</v>
      </c>
      <c r="G8" s="7">
        <f>21756.1+12030.5-840</f>
        <v>32946.6</v>
      </c>
      <c r="H8" s="13">
        <f t="shared" ref="H8:H28" si="2">E8+G8</f>
        <v>174000.30000000002</v>
      </c>
      <c r="I8" s="7"/>
      <c r="J8" s="7">
        <v>21833.5</v>
      </c>
      <c r="K8" s="7">
        <v>23096.5</v>
      </c>
      <c r="L8" s="8">
        <f>E8+G8+J8+K8</f>
        <v>218930.30000000002</v>
      </c>
      <c r="M8" s="12">
        <f>D8-L8</f>
        <v>-9017.0000000000291</v>
      </c>
      <c r="N8" s="20"/>
    </row>
    <row r="9" spans="1:14" hidden="1" x14ac:dyDescent="0.25">
      <c r="A9" s="17" t="s">
        <v>6</v>
      </c>
      <c r="B9" s="8">
        <v>257.8</v>
      </c>
      <c r="C9" s="8"/>
      <c r="D9" s="8">
        <v>148</v>
      </c>
      <c r="E9" s="8">
        <v>76.7</v>
      </c>
      <c r="F9" s="13">
        <f t="shared" si="1"/>
        <v>51.824324324324323</v>
      </c>
      <c r="G9" s="7"/>
      <c r="H9" s="13">
        <f t="shared" si="2"/>
        <v>76.7</v>
      </c>
      <c r="I9" s="7"/>
      <c r="J9" s="7"/>
      <c r="K9" s="7"/>
      <c r="L9" s="8">
        <f>E9+G9+J9+K9</f>
        <v>76.7</v>
      </c>
      <c r="M9" s="12">
        <f t="shared" ref="M9:M28" si="3">D9-L9</f>
        <v>71.3</v>
      </c>
      <c r="N9" s="20"/>
    </row>
    <row r="10" spans="1:14" hidden="1" x14ac:dyDescent="0.25">
      <c r="A10" s="17" t="s">
        <v>7</v>
      </c>
      <c r="B10" s="8">
        <v>1031.0999999999999</v>
      </c>
      <c r="C10" s="8">
        <f>50.477+95.952</f>
        <v>146.429</v>
      </c>
      <c r="D10" s="8">
        <v>1092.2</v>
      </c>
      <c r="E10" s="8">
        <v>677.4</v>
      </c>
      <c r="F10" s="13">
        <f t="shared" si="1"/>
        <v>62.021607764145756</v>
      </c>
      <c r="G10" s="7">
        <v>96</v>
      </c>
      <c r="H10" s="13">
        <f t="shared" si="2"/>
        <v>773.4</v>
      </c>
      <c r="I10" s="7"/>
      <c r="J10" s="7"/>
      <c r="K10" s="7"/>
      <c r="L10" s="8">
        <f t="shared" ref="L10:L74" si="4">E10+G10+J10+K10</f>
        <v>773.4</v>
      </c>
      <c r="M10" s="12">
        <f t="shared" si="3"/>
        <v>318.80000000000007</v>
      </c>
      <c r="N10" s="20"/>
    </row>
    <row r="11" spans="1:14" x14ac:dyDescent="0.25">
      <c r="A11" s="17" t="s">
        <v>99</v>
      </c>
      <c r="B11" s="8">
        <f>B12+B14</f>
        <v>14083.1</v>
      </c>
      <c r="C11" s="8">
        <f t="shared" ref="C11:M11" si="5">C12+C14</f>
        <v>105.251</v>
      </c>
      <c r="D11" s="8">
        <f t="shared" si="5"/>
        <v>15447.1</v>
      </c>
      <c r="E11" s="8">
        <f t="shared" si="5"/>
        <v>10549.300000000001</v>
      </c>
      <c r="F11" s="8">
        <f t="shared" si="5"/>
        <v>155.84596153011304</v>
      </c>
      <c r="G11" s="8">
        <f t="shared" si="5"/>
        <v>1841.0000000000002</v>
      </c>
      <c r="H11" s="8">
        <f t="shared" si="5"/>
        <v>12390.300000000001</v>
      </c>
      <c r="I11" s="8">
        <f t="shared" si="5"/>
        <v>0</v>
      </c>
      <c r="J11" s="8">
        <f t="shared" si="5"/>
        <v>1607.2</v>
      </c>
      <c r="K11" s="8">
        <f t="shared" si="5"/>
        <v>1449.6</v>
      </c>
      <c r="L11" s="8">
        <f t="shared" si="5"/>
        <v>15447.100000000002</v>
      </c>
      <c r="M11" s="8">
        <f t="shared" si="5"/>
        <v>0</v>
      </c>
      <c r="N11" s="20"/>
    </row>
    <row r="12" spans="1:14" x14ac:dyDescent="0.25">
      <c r="A12" s="17" t="s">
        <v>8</v>
      </c>
      <c r="B12" s="8">
        <v>477.6</v>
      </c>
      <c r="C12" s="8">
        <v>38.07</v>
      </c>
      <c r="D12" s="8">
        <v>442.6</v>
      </c>
      <c r="E12" s="8">
        <v>390.1</v>
      </c>
      <c r="F12" s="13">
        <f t="shared" si="1"/>
        <v>88.138273836421149</v>
      </c>
      <c r="G12" s="7">
        <v>52.5</v>
      </c>
      <c r="H12" s="13">
        <f>E12+G12</f>
        <v>442.6</v>
      </c>
      <c r="I12" s="7"/>
      <c r="J12" s="7"/>
      <c r="K12" s="7"/>
      <c r="L12" s="8">
        <f t="shared" si="4"/>
        <v>442.6</v>
      </c>
      <c r="M12" s="12">
        <f t="shared" si="3"/>
        <v>0</v>
      </c>
      <c r="N12" s="20"/>
    </row>
    <row r="13" spans="1:14" x14ac:dyDescent="0.25">
      <c r="A13" s="18" t="s">
        <v>9</v>
      </c>
      <c r="B13" s="8">
        <v>477.6</v>
      </c>
      <c r="C13" s="8">
        <v>38.07</v>
      </c>
      <c r="D13" s="8">
        <v>442.6</v>
      </c>
      <c r="E13" s="8">
        <v>390.1</v>
      </c>
      <c r="F13" s="13">
        <f t="shared" si="1"/>
        <v>88.138273836421149</v>
      </c>
      <c r="G13" s="7">
        <f>56.9-4.4</f>
        <v>52.5</v>
      </c>
      <c r="H13" s="13">
        <f t="shared" si="2"/>
        <v>442.6</v>
      </c>
      <c r="I13" s="7"/>
      <c r="J13" s="7"/>
      <c r="K13" s="7"/>
      <c r="L13" s="8">
        <f t="shared" si="4"/>
        <v>442.6</v>
      </c>
      <c r="M13" s="12">
        <f t="shared" si="3"/>
        <v>0</v>
      </c>
      <c r="N13" s="20"/>
    </row>
    <row r="14" spans="1:14" x14ac:dyDescent="0.25">
      <c r="A14" s="17" t="s">
        <v>10</v>
      </c>
      <c r="B14" s="57">
        <v>13605.5</v>
      </c>
      <c r="C14" s="7">
        <f t="shared" ref="C14:K14" si="6">+C15+C16</f>
        <v>67.180999999999997</v>
      </c>
      <c r="D14" s="7">
        <f t="shared" si="6"/>
        <v>15004.5</v>
      </c>
      <c r="E14" s="7">
        <f t="shared" si="6"/>
        <v>10159.200000000001</v>
      </c>
      <c r="F14" s="13">
        <f t="shared" si="1"/>
        <v>67.707687693691895</v>
      </c>
      <c r="G14" s="7">
        <f t="shared" si="6"/>
        <v>1788.5000000000002</v>
      </c>
      <c r="H14" s="13">
        <f t="shared" si="2"/>
        <v>11947.7</v>
      </c>
      <c r="I14" s="7">
        <f t="shared" si="6"/>
        <v>0</v>
      </c>
      <c r="J14" s="7">
        <f t="shared" si="6"/>
        <v>1607.2</v>
      </c>
      <c r="K14" s="7">
        <f t="shared" si="6"/>
        <v>1449.6</v>
      </c>
      <c r="L14" s="8">
        <f t="shared" si="4"/>
        <v>15004.500000000002</v>
      </c>
      <c r="M14" s="12">
        <f t="shared" si="3"/>
        <v>0</v>
      </c>
      <c r="N14" s="20"/>
    </row>
    <row r="15" spans="1:14" x14ac:dyDescent="0.25">
      <c r="A15" s="18" t="s">
        <v>11</v>
      </c>
      <c r="B15" s="8">
        <v>10071.700000000001</v>
      </c>
      <c r="C15" s="8">
        <f>40.231+26.95</f>
        <v>67.180999999999997</v>
      </c>
      <c r="D15" s="8">
        <f>11493.3-96.6+92.7</f>
        <v>11489.4</v>
      </c>
      <c r="E15" s="8">
        <v>7108</v>
      </c>
      <c r="F15" s="13">
        <f t="shared" si="1"/>
        <v>61.865719706860233</v>
      </c>
      <c r="G15" s="7">
        <f>1264.9+4.4+55.3</f>
        <v>1324.6000000000001</v>
      </c>
      <c r="H15" s="13">
        <f t="shared" si="2"/>
        <v>8432.6</v>
      </c>
      <c r="I15" s="7"/>
      <c r="J15" s="7">
        <f>744.6+862.6</f>
        <v>1607.2</v>
      </c>
      <c r="K15" s="7">
        <f>645.5+804.1</f>
        <v>1449.6</v>
      </c>
      <c r="L15" s="8">
        <f>E15+G15+J15+K15</f>
        <v>11489.400000000001</v>
      </c>
      <c r="M15" s="12">
        <f t="shared" si="3"/>
        <v>0</v>
      </c>
      <c r="N15" s="20"/>
    </row>
    <row r="16" spans="1:14" x14ac:dyDescent="0.25">
      <c r="A16" s="18" t="s">
        <v>12</v>
      </c>
      <c r="B16" s="8">
        <v>3533.8</v>
      </c>
      <c r="C16" s="8"/>
      <c r="D16" s="8">
        <v>3515.1</v>
      </c>
      <c r="E16" s="8">
        <v>3051.2</v>
      </c>
      <c r="F16" s="13">
        <f t="shared" si="1"/>
        <v>86.802651418167329</v>
      </c>
      <c r="G16" s="7">
        <f>519.2-55.3</f>
        <v>463.90000000000003</v>
      </c>
      <c r="H16" s="13">
        <f t="shared" si="2"/>
        <v>3515.1</v>
      </c>
      <c r="I16" s="7"/>
      <c r="J16" s="7"/>
      <c r="K16" s="7"/>
      <c r="L16" s="8">
        <f>E16+G16+J16+K16</f>
        <v>3515.1</v>
      </c>
      <c r="M16" s="12">
        <f>D16-L16</f>
        <v>0</v>
      </c>
      <c r="N16" s="20"/>
    </row>
    <row r="17" spans="1:14" hidden="1" x14ac:dyDescent="0.25">
      <c r="A17" s="17" t="s">
        <v>13</v>
      </c>
      <c r="B17" s="8"/>
      <c r="C17" s="8"/>
      <c r="D17" s="8"/>
      <c r="E17" s="8"/>
      <c r="F17" s="13" t="e">
        <f t="shared" si="1"/>
        <v>#DIV/0!</v>
      </c>
      <c r="G17" s="7"/>
      <c r="H17" s="13">
        <f t="shared" si="2"/>
        <v>0</v>
      </c>
      <c r="I17" s="7"/>
      <c r="J17" s="7"/>
      <c r="K17" s="7"/>
      <c r="L17" s="8">
        <f t="shared" si="4"/>
        <v>0</v>
      </c>
      <c r="M17" s="12">
        <f t="shared" si="3"/>
        <v>0</v>
      </c>
      <c r="N17" s="20"/>
    </row>
    <row r="18" spans="1:14" hidden="1" x14ac:dyDescent="0.25">
      <c r="A18" s="17" t="s">
        <v>14</v>
      </c>
      <c r="B18" s="8">
        <v>1172.4000000000001</v>
      </c>
      <c r="C18" s="8"/>
      <c r="D18" s="8">
        <f>2660.3+96.6</f>
        <v>2756.9</v>
      </c>
      <c r="E18" s="8">
        <v>2162.6999999999998</v>
      </c>
      <c r="F18" s="13">
        <f t="shared" si="1"/>
        <v>78.446806195364346</v>
      </c>
      <c r="G18" s="7"/>
      <c r="H18" s="13">
        <f t="shared" si="2"/>
        <v>2162.6999999999998</v>
      </c>
      <c r="I18" s="7"/>
      <c r="J18" s="7"/>
      <c r="K18" s="7"/>
      <c r="L18" s="8">
        <f t="shared" si="4"/>
        <v>2162.6999999999998</v>
      </c>
      <c r="M18" s="12">
        <f t="shared" si="3"/>
        <v>594.20000000000027</v>
      </c>
      <c r="N18" s="20"/>
    </row>
    <row r="19" spans="1:14" hidden="1" x14ac:dyDescent="0.25">
      <c r="A19" s="17" t="s">
        <v>15</v>
      </c>
      <c r="B19" s="8">
        <v>5031.6000000000004</v>
      </c>
      <c r="C19" s="8">
        <f>61.834+114.9</f>
        <v>176.73400000000001</v>
      </c>
      <c r="D19" s="8">
        <v>3507.2</v>
      </c>
      <c r="E19" s="8">
        <v>2740.9</v>
      </c>
      <c r="F19" s="13">
        <f t="shared" si="1"/>
        <v>78.150661496350367</v>
      </c>
      <c r="G19" s="7">
        <v>180.7</v>
      </c>
      <c r="H19" s="13">
        <f t="shared" si="2"/>
        <v>2921.6</v>
      </c>
      <c r="I19" s="7"/>
      <c r="J19" s="7"/>
      <c r="K19" s="7"/>
      <c r="L19" s="8">
        <f t="shared" si="4"/>
        <v>2921.6</v>
      </c>
      <c r="M19" s="12">
        <f t="shared" si="3"/>
        <v>585.59999999999991</v>
      </c>
      <c r="N19" s="20"/>
    </row>
    <row r="20" spans="1:14" hidden="1" x14ac:dyDescent="0.25">
      <c r="A20" s="17" t="s">
        <v>16</v>
      </c>
      <c r="B20" s="8">
        <v>305.2</v>
      </c>
      <c r="C20" s="8"/>
      <c r="D20" s="8">
        <v>200</v>
      </c>
      <c r="E20" s="8">
        <v>180</v>
      </c>
      <c r="F20" s="13">
        <f t="shared" si="1"/>
        <v>90</v>
      </c>
      <c r="G20" s="7"/>
      <c r="H20" s="13">
        <f t="shared" si="2"/>
        <v>180</v>
      </c>
      <c r="I20" s="7"/>
      <c r="J20" s="7"/>
      <c r="K20" s="7"/>
      <c r="L20" s="8">
        <f t="shared" si="4"/>
        <v>180</v>
      </c>
      <c r="M20" s="12">
        <f t="shared" si="3"/>
        <v>20</v>
      </c>
      <c r="N20" s="20"/>
    </row>
    <row r="21" spans="1:14" hidden="1" x14ac:dyDescent="0.25">
      <c r="A21" s="17" t="s">
        <v>17</v>
      </c>
      <c r="B21" s="58"/>
      <c r="C21" s="8"/>
      <c r="D21" s="8">
        <v>132</v>
      </c>
      <c r="E21" s="8">
        <v>132</v>
      </c>
      <c r="F21" s="13">
        <f t="shared" si="1"/>
        <v>100</v>
      </c>
      <c r="G21" s="7"/>
      <c r="H21" s="13">
        <f t="shared" si="2"/>
        <v>132</v>
      </c>
      <c r="I21" s="7"/>
      <c r="J21" s="7"/>
      <c r="K21" s="7"/>
      <c r="L21" s="8">
        <f t="shared" si="4"/>
        <v>132</v>
      </c>
      <c r="M21" s="12">
        <f t="shared" si="3"/>
        <v>0</v>
      </c>
      <c r="N21" s="20"/>
    </row>
    <row r="22" spans="1:14" hidden="1" x14ac:dyDescent="0.25">
      <c r="A22" s="17" t="s">
        <v>18</v>
      </c>
      <c r="B22" s="58"/>
      <c r="C22" s="8"/>
      <c r="D22" s="8"/>
      <c r="E22" s="8"/>
      <c r="F22" s="13" t="e">
        <f t="shared" si="1"/>
        <v>#DIV/0!</v>
      </c>
      <c r="G22" s="7"/>
      <c r="H22" s="13">
        <f t="shared" si="2"/>
        <v>0</v>
      </c>
      <c r="I22" s="7"/>
      <c r="J22" s="7"/>
      <c r="K22" s="7"/>
      <c r="L22" s="8">
        <f t="shared" si="4"/>
        <v>0</v>
      </c>
      <c r="M22" s="12">
        <f t="shared" si="3"/>
        <v>0</v>
      </c>
      <c r="N22" s="20"/>
    </row>
    <row r="23" spans="1:14" ht="31.5" hidden="1" x14ac:dyDescent="0.25">
      <c r="A23" s="17" t="s">
        <v>20</v>
      </c>
      <c r="B23" s="58">
        <v>893.4</v>
      </c>
      <c r="C23" s="8"/>
      <c r="D23" s="8">
        <v>1073</v>
      </c>
      <c r="E23" s="8">
        <v>1054.7</v>
      </c>
      <c r="F23" s="13">
        <f t="shared" si="1"/>
        <v>98.294501397949674</v>
      </c>
      <c r="G23" s="7">
        <v>40.4</v>
      </c>
      <c r="H23" s="13">
        <f t="shared" si="2"/>
        <v>1095.1000000000001</v>
      </c>
      <c r="I23" s="7"/>
      <c r="J23" s="7"/>
      <c r="K23" s="7"/>
      <c r="L23" s="8">
        <f t="shared" si="4"/>
        <v>1095.1000000000001</v>
      </c>
      <c r="M23" s="12">
        <f t="shared" si="3"/>
        <v>-22.100000000000136</v>
      </c>
      <c r="N23" s="20"/>
    </row>
    <row r="24" spans="1:14" ht="31.5" hidden="1" x14ac:dyDescent="0.25">
      <c r="A24" s="17" t="s">
        <v>21</v>
      </c>
      <c r="B24" s="58"/>
      <c r="C24" s="8"/>
      <c r="D24" s="8"/>
      <c r="E24" s="8"/>
      <c r="F24" s="13" t="e">
        <f t="shared" si="1"/>
        <v>#DIV/0!</v>
      </c>
      <c r="G24" s="7"/>
      <c r="H24" s="13">
        <f t="shared" si="2"/>
        <v>0</v>
      </c>
      <c r="I24" s="7"/>
      <c r="J24" s="7"/>
      <c r="K24" s="7"/>
      <c r="L24" s="8">
        <f t="shared" si="4"/>
        <v>0</v>
      </c>
      <c r="M24" s="12">
        <f t="shared" si="3"/>
        <v>0</v>
      </c>
      <c r="N24" s="20"/>
    </row>
    <row r="25" spans="1:14" hidden="1" x14ac:dyDescent="0.25">
      <c r="A25" s="17" t="s">
        <v>19</v>
      </c>
      <c r="B25" s="58">
        <v>33876.400000000001</v>
      </c>
      <c r="C25" s="8"/>
      <c r="D25" s="8">
        <v>38886.800000000003</v>
      </c>
      <c r="E25" s="8">
        <v>25531.200000000001</v>
      </c>
      <c r="F25" s="13">
        <f t="shared" si="1"/>
        <v>65.655183764156462</v>
      </c>
      <c r="G25" s="7">
        <f>45+260+281.6+1137+455+263.6+210.6+50.4+308.7+115</f>
        <v>3126.8999999999996</v>
      </c>
      <c r="H25" s="13">
        <f t="shared" si="2"/>
        <v>28658.1</v>
      </c>
      <c r="I25" s="7"/>
      <c r="J25" s="7"/>
      <c r="K25" s="7"/>
      <c r="L25" s="8">
        <f t="shared" si="4"/>
        <v>28658.1</v>
      </c>
      <c r="M25" s="12">
        <f t="shared" si="3"/>
        <v>10228.700000000004</v>
      </c>
      <c r="N25" s="20"/>
    </row>
    <row r="26" spans="1:14" hidden="1" x14ac:dyDescent="0.25">
      <c r="A26" s="17" t="s">
        <v>22</v>
      </c>
      <c r="B26" s="58">
        <v>1733.2</v>
      </c>
      <c r="C26" s="8">
        <v>6.1</v>
      </c>
      <c r="D26" s="8">
        <v>3233.3</v>
      </c>
      <c r="E26" s="8">
        <v>2101.6</v>
      </c>
      <c r="F26" s="13">
        <f t="shared" si="1"/>
        <v>64.998608233074563</v>
      </c>
      <c r="G26" s="7">
        <v>96.4</v>
      </c>
      <c r="H26" s="13">
        <f t="shared" si="2"/>
        <v>2198</v>
      </c>
      <c r="I26" s="7"/>
      <c r="J26" s="7"/>
      <c r="K26" s="7"/>
      <c r="L26" s="8">
        <f t="shared" si="4"/>
        <v>2198</v>
      </c>
      <c r="M26" s="12">
        <f t="shared" si="3"/>
        <v>1035.3000000000002</v>
      </c>
      <c r="N26" s="20"/>
    </row>
    <row r="27" spans="1:14" hidden="1" x14ac:dyDescent="0.25">
      <c r="A27" s="17" t="s">
        <v>23</v>
      </c>
      <c r="B27" s="58">
        <v>6603.3</v>
      </c>
      <c r="C27" s="7">
        <v>485.6</v>
      </c>
      <c r="D27" s="7">
        <v>8457.6</v>
      </c>
      <c r="E27" s="7">
        <v>8066</v>
      </c>
      <c r="F27" s="13">
        <f t="shared" si="1"/>
        <v>95.369844873250088</v>
      </c>
      <c r="G27" s="7">
        <v>322.60000000000002</v>
      </c>
      <c r="H27" s="13">
        <f t="shared" si="2"/>
        <v>8388.6</v>
      </c>
      <c r="I27" s="7"/>
      <c r="J27" s="7"/>
      <c r="K27" s="7"/>
      <c r="L27" s="8">
        <f t="shared" si="4"/>
        <v>8388.6</v>
      </c>
      <c r="M27" s="12">
        <f t="shared" si="3"/>
        <v>69</v>
      </c>
      <c r="N27" s="20"/>
    </row>
    <row r="28" spans="1:14" ht="31.5" hidden="1" x14ac:dyDescent="0.25">
      <c r="A28" s="17" t="s">
        <v>24</v>
      </c>
      <c r="B28" s="58">
        <v>6383.8</v>
      </c>
      <c r="C28" s="8">
        <v>214.3</v>
      </c>
      <c r="D28" s="23">
        <v>6903.7</v>
      </c>
      <c r="E28" s="23">
        <v>5382.6</v>
      </c>
      <c r="F28" s="13">
        <f t="shared" si="1"/>
        <v>77.966887321291495</v>
      </c>
      <c r="G28" s="26">
        <v>529.5</v>
      </c>
      <c r="H28" s="13">
        <f t="shared" si="2"/>
        <v>5912.1</v>
      </c>
      <c r="I28" s="26"/>
      <c r="J28" s="26"/>
      <c r="K28" s="26"/>
      <c r="L28" s="8">
        <f t="shared" si="4"/>
        <v>5912.1</v>
      </c>
      <c r="M28" s="12">
        <f t="shared" si="3"/>
        <v>991.59999999999945</v>
      </c>
      <c r="N28" s="20"/>
    </row>
    <row r="29" spans="1:14" hidden="1" x14ac:dyDescent="0.25">
      <c r="A29" s="17"/>
      <c r="B29" s="58"/>
      <c r="C29" s="8"/>
      <c r="D29" s="26"/>
      <c r="E29" s="26"/>
      <c r="F29" s="13" t="e">
        <f t="shared" si="1"/>
        <v>#DIV/0!</v>
      </c>
      <c r="G29" s="26"/>
      <c r="H29" s="13"/>
      <c r="I29" s="26"/>
      <c r="J29" s="26"/>
      <c r="K29" s="26"/>
      <c r="L29" s="8">
        <f t="shared" si="4"/>
        <v>0</v>
      </c>
      <c r="M29" s="12"/>
      <c r="N29" s="20"/>
    </row>
    <row r="30" spans="1:14" ht="63" hidden="1" x14ac:dyDescent="0.25">
      <c r="A30" s="33" t="s">
        <v>48</v>
      </c>
      <c r="B30" s="59"/>
      <c r="C30" s="62"/>
      <c r="D30" s="26"/>
      <c r="E30" s="26"/>
      <c r="F30" s="13" t="e">
        <f t="shared" si="1"/>
        <v>#DIV/0!</v>
      </c>
      <c r="G30" s="26"/>
      <c r="H30" s="26"/>
      <c r="I30" s="26"/>
      <c r="J30" s="26"/>
      <c r="K30" s="26"/>
      <c r="L30" s="8">
        <f t="shared" si="4"/>
        <v>0</v>
      </c>
      <c r="M30" s="12"/>
      <c r="N30" s="20"/>
    </row>
    <row r="31" spans="1:14" s="11" customFormat="1" ht="31.5" x14ac:dyDescent="0.25">
      <c r="A31" s="33" t="s">
        <v>100</v>
      </c>
      <c r="B31" s="60">
        <f>B41+B46</f>
        <v>0</v>
      </c>
      <c r="C31" s="60">
        <f t="shared" ref="C31:M31" si="7">C41+C46</f>
        <v>0</v>
      </c>
      <c r="D31" s="60">
        <f t="shared" si="7"/>
        <v>4634.1000000000004</v>
      </c>
      <c r="E31" s="60">
        <f t="shared" si="7"/>
        <v>2385.3999999999996</v>
      </c>
      <c r="F31" s="82">
        <f t="shared" si="1"/>
        <v>51.474935801989588</v>
      </c>
      <c r="G31" s="60">
        <f t="shared" si="7"/>
        <v>699.99999999999989</v>
      </c>
      <c r="H31" s="60">
        <f t="shared" si="7"/>
        <v>3085.3999999999996</v>
      </c>
      <c r="I31" s="60">
        <f t="shared" si="7"/>
        <v>0</v>
      </c>
      <c r="J31" s="60">
        <f t="shared" si="7"/>
        <v>744.6</v>
      </c>
      <c r="K31" s="60">
        <f t="shared" si="7"/>
        <v>804.09999999999991</v>
      </c>
      <c r="L31" s="60">
        <f t="shared" si="7"/>
        <v>4634.1000000000004</v>
      </c>
      <c r="M31" s="60">
        <f t="shared" si="7"/>
        <v>0</v>
      </c>
      <c r="N31" s="45"/>
    </row>
    <row r="32" spans="1:14" s="38" customFormat="1" hidden="1" x14ac:dyDescent="0.25">
      <c r="A32" s="34" t="s">
        <v>5</v>
      </c>
      <c r="B32" s="61">
        <v>2986.15</v>
      </c>
      <c r="C32" s="63">
        <v>2675.1</v>
      </c>
      <c r="D32" s="64">
        <v>973.01</v>
      </c>
      <c r="E32" s="64">
        <v>928.02</v>
      </c>
      <c r="F32" s="67">
        <f>E32*100/D32</f>
        <v>95.376203738913276</v>
      </c>
      <c r="G32" s="64">
        <f>66.6+250.6-168.7</f>
        <v>148.5</v>
      </c>
      <c r="H32" s="64">
        <v>928.02</v>
      </c>
      <c r="I32" s="64"/>
      <c r="J32" s="64">
        <v>680</v>
      </c>
      <c r="K32" s="64">
        <v>840</v>
      </c>
      <c r="L32" s="8">
        <f t="shared" si="4"/>
        <v>2596.52</v>
      </c>
      <c r="M32" s="36">
        <f>D32-L32</f>
        <v>-1623.51</v>
      </c>
      <c r="N32" s="37"/>
    </row>
    <row r="33" spans="1:14" s="38" customFormat="1" hidden="1" x14ac:dyDescent="0.25">
      <c r="A33" s="34" t="s">
        <v>37</v>
      </c>
      <c r="B33" s="61">
        <v>214.9</v>
      </c>
      <c r="C33" s="63">
        <v>0</v>
      </c>
      <c r="D33" s="64">
        <v>105.3</v>
      </c>
      <c r="E33" s="64">
        <v>34</v>
      </c>
      <c r="F33" s="67">
        <f>E33*100/D33</f>
        <v>32.288698955365625</v>
      </c>
      <c r="G33" s="64">
        <v>0</v>
      </c>
      <c r="H33" s="64">
        <f>E33</f>
        <v>34</v>
      </c>
      <c r="I33" s="64"/>
      <c r="J33" s="64"/>
      <c r="K33" s="64"/>
      <c r="L33" s="8">
        <f t="shared" si="4"/>
        <v>34</v>
      </c>
      <c r="M33" s="36">
        <f t="shared" ref="M33:M96" si="8">D33-L33</f>
        <v>71.3</v>
      </c>
      <c r="N33" s="37"/>
    </row>
    <row r="34" spans="1:14" ht="31.5" hidden="1" x14ac:dyDescent="0.25">
      <c r="A34" s="30" t="s">
        <v>51</v>
      </c>
      <c r="B34" s="69"/>
      <c r="C34" s="26"/>
      <c r="D34" s="26">
        <v>67.2</v>
      </c>
      <c r="E34" s="26">
        <v>16.7</v>
      </c>
      <c r="F34" s="68">
        <f t="shared" ref="F34:F58" si="9">E34*100/D34</f>
        <v>24.851190476190474</v>
      </c>
      <c r="G34" s="26"/>
      <c r="H34" s="26">
        <v>16.7</v>
      </c>
      <c r="I34" s="26"/>
      <c r="J34" s="26"/>
      <c r="K34" s="23"/>
      <c r="L34" s="8">
        <f t="shared" si="4"/>
        <v>16.7</v>
      </c>
      <c r="M34" s="36">
        <f t="shared" si="8"/>
        <v>50.5</v>
      </c>
    </row>
    <row r="35" spans="1:14" ht="31.5" hidden="1" x14ac:dyDescent="0.25">
      <c r="A35" s="30" t="s">
        <v>52</v>
      </c>
      <c r="B35" s="69">
        <v>63.3</v>
      </c>
      <c r="C35" s="26">
        <v>0</v>
      </c>
      <c r="D35" s="26">
        <v>10</v>
      </c>
      <c r="E35" s="26">
        <v>0</v>
      </c>
      <c r="F35" s="68">
        <f t="shared" si="9"/>
        <v>0</v>
      </c>
      <c r="G35" s="26">
        <v>0</v>
      </c>
      <c r="H35" s="26">
        <v>0</v>
      </c>
      <c r="I35" s="26"/>
      <c r="J35" s="26"/>
      <c r="K35" s="23"/>
      <c r="L35" s="8">
        <f t="shared" si="4"/>
        <v>0</v>
      </c>
      <c r="M35" s="36">
        <f t="shared" si="8"/>
        <v>10</v>
      </c>
    </row>
    <row r="36" spans="1:14" hidden="1" x14ac:dyDescent="0.25">
      <c r="A36" s="30" t="s">
        <v>53</v>
      </c>
      <c r="B36" s="69">
        <v>30.2</v>
      </c>
      <c r="C36" s="26">
        <v>0</v>
      </c>
      <c r="D36" s="26"/>
      <c r="E36" s="26"/>
      <c r="F36" s="68"/>
      <c r="G36" s="26"/>
      <c r="H36" s="26"/>
      <c r="I36" s="26"/>
      <c r="J36" s="26"/>
      <c r="K36" s="23"/>
      <c r="L36" s="8">
        <f t="shared" si="4"/>
        <v>0</v>
      </c>
      <c r="M36" s="36">
        <f t="shared" si="8"/>
        <v>0</v>
      </c>
    </row>
    <row r="37" spans="1:14" hidden="1" x14ac:dyDescent="0.25">
      <c r="A37" s="30" t="s">
        <v>54</v>
      </c>
      <c r="B37" s="69"/>
      <c r="C37" s="26"/>
      <c r="D37" s="26">
        <v>10.8</v>
      </c>
      <c r="E37" s="26"/>
      <c r="F37" s="68">
        <f t="shared" si="9"/>
        <v>0</v>
      </c>
      <c r="G37" s="26"/>
      <c r="H37" s="26"/>
      <c r="I37" s="26"/>
      <c r="J37" s="26"/>
      <c r="K37" s="23"/>
      <c r="L37" s="8">
        <f t="shared" si="4"/>
        <v>0</v>
      </c>
      <c r="M37" s="36">
        <f t="shared" si="8"/>
        <v>10.8</v>
      </c>
    </row>
    <row r="38" spans="1:14" ht="31.5" hidden="1" x14ac:dyDescent="0.25">
      <c r="A38" s="30" t="s">
        <v>55</v>
      </c>
      <c r="B38" s="69">
        <v>113</v>
      </c>
      <c r="C38" s="26">
        <v>0</v>
      </c>
      <c r="D38" s="26"/>
      <c r="E38" s="26"/>
      <c r="F38" s="68" t="e">
        <f t="shared" si="9"/>
        <v>#DIV/0!</v>
      </c>
      <c r="G38" s="26"/>
      <c r="H38" s="26"/>
      <c r="I38" s="26"/>
      <c r="J38" s="26"/>
      <c r="K38" s="23"/>
      <c r="L38" s="8">
        <f t="shared" si="4"/>
        <v>0</v>
      </c>
      <c r="M38" s="36">
        <f t="shared" si="8"/>
        <v>0</v>
      </c>
    </row>
    <row r="39" spans="1:14" ht="47.25" hidden="1" x14ac:dyDescent="0.25">
      <c r="A39" s="30" t="s">
        <v>56</v>
      </c>
      <c r="B39" s="69">
        <v>8.4</v>
      </c>
      <c r="C39" s="26">
        <v>0</v>
      </c>
      <c r="D39" s="26">
        <v>17.3</v>
      </c>
      <c r="E39" s="26">
        <v>17.3</v>
      </c>
      <c r="F39" s="68">
        <f t="shared" si="9"/>
        <v>100</v>
      </c>
      <c r="G39" s="26">
        <v>0</v>
      </c>
      <c r="H39" s="26">
        <f>E39</f>
        <v>17.3</v>
      </c>
      <c r="I39" s="26">
        <v>0</v>
      </c>
      <c r="J39" s="26"/>
      <c r="K39" s="23"/>
      <c r="L39" s="8">
        <f t="shared" si="4"/>
        <v>17.3</v>
      </c>
      <c r="M39" s="36">
        <f t="shared" si="8"/>
        <v>0</v>
      </c>
    </row>
    <row r="40" spans="1:14" s="38" customFormat="1" hidden="1" x14ac:dyDescent="0.25">
      <c r="A40" s="34" t="s">
        <v>7</v>
      </c>
      <c r="B40" s="61">
        <v>1031.0999999999999</v>
      </c>
      <c r="C40" s="63">
        <v>146.4</v>
      </c>
      <c r="D40" s="64">
        <v>989.7</v>
      </c>
      <c r="E40" s="64">
        <v>612.20000000000005</v>
      </c>
      <c r="F40" s="73">
        <f t="shared" si="9"/>
        <v>61.857128422754371</v>
      </c>
      <c r="G40" s="64">
        <v>96</v>
      </c>
      <c r="H40" s="64">
        <v>773.4</v>
      </c>
      <c r="I40" s="64"/>
      <c r="J40" s="64"/>
      <c r="K40" s="64"/>
      <c r="L40" s="8">
        <f t="shared" si="4"/>
        <v>708.2</v>
      </c>
      <c r="M40" s="36">
        <f t="shared" si="8"/>
        <v>281.5</v>
      </c>
      <c r="N40" s="37"/>
    </row>
    <row r="41" spans="1:14" s="38" customFormat="1" x14ac:dyDescent="0.25">
      <c r="A41" s="34" t="s">
        <v>38</v>
      </c>
      <c r="B41" s="61"/>
      <c r="C41" s="63"/>
      <c r="D41" s="64">
        <v>105.8</v>
      </c>
      <c r="E41" s="64">
        <v>71.2</v>
      </c>
      <c r="F41" s="73">
        <f t="shared" si="9"/>
        <v>67.296786389413995</v>
      </c>
      <c r="G41" s="64">
        <v>22.4</v>
      </c>
      <c r="H41" s="64">
        <f>E41+G41</f>
        <v>93.6</v>
      </c>
      <c r="I41" s="64"/>
      <c r="J41" s="64">
        <v>12.2</v>
      </c>
      <c r="K41" s="64"/>
      <c r="L41" s="8">
        <f t="shared" si="4"/>
        <v>105.8</v>
      </c>
      <c r="M41" s="36">
        <f t="shared" si="8"/>
        <v>0</v>
      </c>
      <c r="N41" s="37"/>
    </row>
    <row r="42" spans="1:14" s="43" customFormat="1" ht="31.5" hidden="1" x14ac:dyDescent="0.25">
      <c r="A42" s="41" t="s">
        <v>98</v>
      </c>
      <c r="B42" s="59"/>
      <c r="C42" s="65"/>
      <c r="D42" s="66">
        <v>173</v>
      </c>
      <c r="E42" s="66">
        <v>89.4</v>
      </c>
      <c r="F42" s="73">
        <f t="shared" si="9"/>
        <v>51.676300578034684</v>
      </c>
      <c r="G42" s="66"/>
      <c r="H42" s="64">
        <f t="shared" ref="H42:H48" si="10">E42+G42</f>
        <v>89.4</v>
      </c>
      <c r="I42" s="66"/>
      <c r="J42" s="66"/>
      <c r="K42" s="66"/>
      <c r="L42" s="8">
        <f t="shared" si="4"/>
        <v>89.4</v>
      </c>
      <c r="M42" s="36">
        <f t="shared" si="8"/>
        <v>83.6</v>
      </c>
      <c r="N42" s="20"/>
    </row>
    <row r="43" spans="1:14" s="43" customFormat="1" hidden="1" x14ac:dyDescent="0.25">
      <c r="A43" s="41"/>
      <c r="B43" s="59"/>
      <c r="C43" s="65"/>
      <c r="D43" s="66"/>
      <c r="E43" s="66"/>
      <c r="F43" s="73" t="e">
        <f t="shared" si="9"/>
        <v>#DIV/0!</v>
      </c>
      <c r="G43" s="66"/>
      <c r="H43" s="64">
        <f t="shared" si="10"/>
        <v>0</v>
      </c>
      <c r="I43" s="66"/>
      <c r="J43" s="66"/>
      <c r="K43" s="66"/>
      <c r="L43" s="8">
        <f t="shared" si="4"/>
        <v>0</v>
      </c>
      <c r="M43" s="36">
        <f t="shared" si="8"/>
        <v>0</v>
      </c>
      <c r="N43" s="20"/>
    </row>
    <row r="44" spans="1:14" s="43" customFormat="1" hidden="1" x14ac:dyDescent="0.25">
      <c r="A44" s="41"/>
      <c r="B44" s="59"/>
      <c r="C44" s="65"/>
      <c r="D44" s="66"/>
      <c r="E44" s="66"/>
      <c r="F44" s="73" t="e">
        <f t="shared" si="9"/>
        <v>#DIV/0!</v>
      </c>
      <c r="G44" s="66"/>
      <c r="H44" s="64">
        <f t="shared" si="10"/>
        <v>0</v>
      </c>
      <c r="I44" s="66"/>
      <c r="J44" s="66"/>
      <c r="K44" s="66"/>
      <c r="L44" s="8">
        <f t="shared" si="4"/>
        <v>0</v>
      </c>
      <c r="M44" s="36">
        <f t="shared" si="8"/>
        <v>0</v>
      </c>
      <c r="N44" s="20"/>
    </row>
    <row r="45" spans="1:14" s="43" customFormat="1" x14ac:dyDescent="0.25">
      <c r="A45" s="46" t="s">
        <v>9</v>
      </c>
      <c r="B45" s="59"/>
      <c r="C45" s="65"/>
      <c r="D45" s="66">
        <v>105.8</v>
      </c>
      <c r="E45" s="66">
        <v>71.2</v>
      </c>
      <c r="F45" s="73">
        <f t="shared" si="9"/>
        <v>67.296786389413995</v>
      </c>
      <c r="G45" s="66">
        <v>22.4</v>
      </c>
      <c r="H45" s="81">
        <f t="shared" si="10"/>
        <v>93.6</v>
      </c>
      <c r="I45" s="66"/>
      <c r="J45" s="66">
        <v>12.2</v>
      </c>
      <c r="K45" s="66"/>
      <c r="L45" s="8">
        <f t="shared" si="4"/>
        <v>105.8</v>
      </c>
      <c r="M45" s="36">
        <f t="shared" si="8"/>
        <v>0</v>
      </c>
      <c r="N45" s="20"/>
    </row>
    <row r="46" spans="1:14" s="38" customFormat="1" x14ac:dyDescent="0.25">
      <c r="A46" s="34" t="s">
        <v>10</v>
      </c>
      <c r="B46" s="61"/>
      <c r="C46" s="63"/>
      <c r="D46" s="64">
        <f>D47+D48</f>
        <v>4528.3</v>
      </c>
      <c r="E46" s="64">
        <f t="shared" ref="E46:L46" si="11">E47+E48</f>
        <v>2314.1999999999998</v>
      </c>
      <c r="F46" s="73">
        <f t="shared" si="9"/>
        <v>51.105271293863034</v>
      </c>
      <c r="G46" s="64">
        <f t="shared" si="11"/>
        <v>677.59999999999991</v>
      </c>
      <c r="H46" s="64">
        <f t="shared" si="10"/>
        <v>2991.7999999999997</v>
      </c>
      <c r="I46" s="64">
        <f t="shared" si="11"/>
        <v>0</v>
      </c>
      <c r="J46" s="64">
        <f t="shared" si="11"/>
        <v>732.4</v>
      </c>
      <c r="K46" s="64">
        <f t="shared" si="11"/>
        <v>804.09999999999991</v>
      </c>
      <c r="L46" s="64">
        <f t="shared" si="11"/>
        <v>4528.3</v>
      </c>
      <c r="M46" s="36">
        <f t="shared" si="8"/>
        <v>0</v>
      </c>
      <c r="N46" s="37"/>
    </row>
    <row r="47" spans="1:14" s="38" customFormat="1" x14ac:dyDescent="0.25">
      <c r="A47" s="39" t="s">
        <v>11</v>
      </c>
      <c r="B47" s="61"/>
      <c r="C47" s="63"/>
      <c r="D47" s="64">
        <f>3621.6</f>
        <v>3621.6</v>
      </c>
      <c r="E47" s="64">
        <v>1785.5</v>
      </c>
      <c r="F47" s="73">
        <f t="shared" si="9"/>
        <v>49.30141373978352</v>
      </c>
      <c r="G47" s="64">
        <v>469.9</v>
      </c>
      <c r="H47" s="64">
        <f t="shared" si="10"/>
        <v>2255.4</v>
      </c>
      <c r="I47" s="64"/>
      <c r="J47" s="64">
        <v>632.4</v>
      </c>
      <c r="K47" s="64">
        <v>733.8</v>
      </c>
      <c r="L47" s="8">
        <f t="shared" si="4"/>
        <v>3621.6000000000004</v>
      </c>
      <c r="M47" s="36">
        <f t="shared" si="8"/>
        <v>0</v>
      </c>
      <c r="N47" s="37"/>
    </row>
    <row r="48" spans="1:14" s="38" customFormat="1" x14ac:dyDescent="0.25">
      <c r="A48" s="39" t="s">
        <v>12</v>
      </c>
      <c r="B48" s="61"/>
      <c r="C48" s="63"/>
      <c r="D48" s="64">
        <v>906.7</v>
      </c>
      <c r="E48" s="64">
        <v>528.70000000000005</v>
      </c>
      <c r="F48" s="73">
        <f t="shared" si="9"/>
        <v>58.310356236903061</v>
      </c>
      <c r="G48" s="64">
        <v>207.7</v>
      </c>
      <c r="H48" s="64">
        <f t="shared" si="10"/>
        <v>736.40000000000009</v>
      </c>
      <c r="I48" s="64"/>
      <c r="J48" s="64">
        <v>100</v>
      </c>
      <c r="K48" s="64">
        <v>70.3</v>
      </c>
      <c r="L48" s="8">
        <f t="shared" si="4"/>
        <v>906.7</v>
      </c>
      <c r="M48" s="36">
        <f t="shared" si="8"/>
        <v>0</v>
      </c>
      <c r="N48" s="37"/>
    </row>
    <row r="49" spans="1:14" s="38" customFormat="1" hidden="1" x14ac:dyDescent="0.25">
      <c r="A49" s="34" t="s">
        <v>39</v>
      </c>
      <c r="B49" s="61"/>
      <c r="C49" s="63"/>
      <c r="D49" s="64"/>
      <c r="E49" s="64"/>
      <c r="F49" s="73" t="e">
        <f t="shared" si="9"/>
        <v>#DIV/0!</v>
      </c>
      <c r="G49" s="64"/>
      <c r="H49" s="64"/>
      <c r="I49" s="64"/>
      <c r="J49" s="64"/>
      <c r="K49" s="64"/>
      <c r="L49" s="8">
        <f t="shared" si="4"/>
        <v>0</v>
      </c>
      <c r="M49" s="36">
        <f t="shared" si="8"/>
        <v>0</v>
      </c>
      <c r="N49" s="37"/>
    </row>
    <row r="50" spans="1:14" s="43" customFormat="1" hidden="1" x14ac:dyDescent="0.25">
      <c r="A50" s="41"/>
      <c r="B50" s="59"/>
      <c r="C50" s="65"/>
      <c r="D50" s="66"/>
      <c r="E50" s="66"/>
      <c r="F50" s="73" t="e">
        <f t="shared" si="9"/>
        <v>#DIV/0!</v>
      </c>
      <c r="G50" s="66"/>
      <c r="H50" s="66"/>
      <c r="I50" s="66"/>
      <c r="J50" s="66"/>
      <c r="K50" s="66"/>
      <c r="L50" s="8">
        <f t="shared" si="4"/>
        <v>0</v>
      </c>
      <c r="M50" s="36">
        <f t="shared" si="8"/>
        <v>0</v>
      </c>
      <c r="N50" s="20"/>
    </row>
    <row r="51" spans="1:14" s="43" customFormat="1" hidden="1" x14ac:dyDescent="0.25">
      <c r="A51" s="41"/>
      <c r="B51" s="59"/>
      <c r="C51" s="65"/>
      <c r="D51" s="66"/>
      <c r="E51" s="66"/>
      <c r="F51" s="73" t="e">
        <f t="shared" si="9"/>
        <v>#DIV/0!</v>
      </c>
      <c r="G51" s="66"/>
      <c r="H51" s="66"/>
      <c r="I51" s="66"/>
      <c r="J51" s="66"/>
      <c r="K51" s="66"/>
      <c r="L51" s="8">
        <f t="shared" si="4"/>
        <v>0</v>
      </c>
      <c r="M51" s="36">
        <f t="shared" si="8"/>
        <v>0</v>
      </c>
      <c r="N51" s="20"/>
    </row>
    <row r="52" spans="1:14" s="72" customFormat="1" ht="31.5" hidden="1" x14ac:dyDescent="0.25">
      <c r="A52" s="34" t="s">
        <v>40</v>
      </c>
      <c r="B52" s="71">
        <f>B53+B54+B55+B56+B57+B58+B59</f>
        <v>841.3</v>
      </c>
      <c r="C52" s="71">
        <f t="shared" ref="C52:K52" si="12">C53+C54+C55+C56+C57+C58+C59</f>
        <v>0</v>
      </c>
      <c r="D52" s="71">
        <v>743.5</v>
      </c>
      <c r="E52" s="71">
        <v>325.2</v>
      </c>
      <c r="F52" s="73">
        <f t="shared" si="9"/>
        <v>43.739071956960323</v>
      </c>
      <c r="G52" s="71">
        <f t="shared" si="12"/>
        <v>8.4</v>
      </c>
      <c r="H52" s="71">
        <f t="shared" si="12"/>
        <v>333.54999999999995</v>
      </c>
      <c r="I52" s="71">
        <f t="shared" si="12"/>
        <v>0</v>
      </c>
      <c r="J52" s="71">
        <f t="shared" si="12"/>
        <v>0</v>
      </c>
      <c r="K52" s="71">
        <f t="shared" si="12"/>
        <v>0</v>
      </c>
      <c r="L52" s="8">
        <f t="shared" si="4"/>
        <v>333.59999999999997</v>
      </c>
      <c r="M52" s="36">
        <f t="shared" si="8"/>
        <v>409.90000000000003</v>
      </c>
      <c r="N52" s="37"/>
    </row>
    <row r="53" spans="1:14" s="43" customFormat="1" hidden="1" x14ac:dyDescent="0.25">
      <c r="A53" s="70" t="s">
        <v>57</v>
      </c>
      <c r="B53" s="59">
        <v>2.8</v>
      </c>
      <c r="C53" s="65">
        <v>0</v>
      </c>
      <c r="D53" s="66">
        <v>102.7</v>
      </c>
      <c r="E53" s="66">
        <v>30.85</v>
      </c>
      <c r="F53" s="68">
        <f t="shared" si="9"/>
        <v>30.038948393378771</v>
      </c>
      <c r="G53" s="66">
        <v>8.4</v>
      </c>
      <c r="H53" s="66">
        <f>E53+G53</f>
        <v>39.25</v>
      </c>
      <c r="I53" s="66">
        <v>0</v>
      </c>
      <c r="J53" s="66"/>
      <c r="K53" s="66"/>
      <c r="L53" s="8">
        <f t="shared" si="4"/>
        <v>39.25</v>
      </c>
      <c r="M53" s="36">
        <f t="shared" si="8"/>
        <v>63.45</v>
      </c>
      <c r="N53" s="20"/>
    </row>
    <row r="54" spans="1:14" s="43" customFormat="1" hidden="1" x14ac:dyDescent="0.25">
      <c r="A54" s="70" t="s">
        <v>58</v>
      </c>
      <c r="B54" s="59">
        <v>746.7</v>
      </c>
      <c r="C54" s="65">
        <v>0</v>
      </c>
      <c r="D54" s="66">
        <v>433.8</v>
      </c>
      <c r="E54" s="66">
        <v>189.1</v>
      </c>
      <c r="F54" s="68">
        <f t="shared" si="9"/>
        <v>43.591516828031352</v>
      </c>
      <c r="G54" s="66"/>
      <c r="H54" s="66">
        <f>E54</f>
        <v>189.1</v>
      </c>
      <c r="I54" s="66">
        <v>0</v>
      </c>
      <c r="J54" s="66"/>
      <c r="K54" s="66"/>
      <c r="L54" s="8">
        <f t="shared" si="4"/>
        <v>189.1</v>
      </c>
      <c r="M54" s="36">
        <f t="shared" si="8"/>
        <v>244.70000000000002</v>
      </c>
      <c r="N54" s="20"/>
    </row>
    <row r="55" spans="1:14" s="43" customFormat="1" hidden="1" x14ac:dyDescent="0.25">
      <c r="A55" s="70" t="s">
        <v>59</v>
      </c>
      <c r="B55" s="59">
        <v>55.4</v>
      </c>
      <c r="C55" s="65">
        <v>0</v>
      </c>
      <c r="D55" s="66">
        <v>158</v>
      </c>
      <c r="E55" s="66">
        <v>95.3</v>
      </c>
      <c r="F55" s="68">
        <f t="shared" si="9"/>
        <v>60.316455696202532</v>
      </c>
      <c r="G55" s="66"/>
      <c r="H55" s="66">
        <f>E55</f>
        <v>95.3</v>
      </c>
      <c r="I55" s="66">
        <v>0</v>
      </c>
      <c r="J55" s="66"/>
      <c r="K55" s="66"/>
      <c r="L55" s="8">
        <f t="shared" si="4"/>
        <v>95.3</v>
      </c>
      <c r="M55" s="36">
        <f t="shared" si="8"/>
        <v>62.7</v>
      </c>
      <c r="N55" s="20"/>
    </row>
    <row r="56" spans="1:14" s="43" customFormat="1" hidden="1" x14ac:dyDescent="0.25">
      <c r="A56" s="70" t="s">
        <v>54</v>
      </c>
      <c r="B56" s="59">
        <v>36.4</v>
      </c>
      <c r="C56" s="65">
        <v>0</v>
      </c>
      <c r="D56" s="66">
        <v>15</v>
      </c>
      <c r="E56" s="66">
        <v>5</v>
      </c>
      <c r="F56" s="68">
        <f t="shared" si="9"/>
        <v>33.333333333333336</v>
      </c>
      <c r="G56" s="66"/>
      <c r="H56" s="66">
        <f>E56</f>
        <v>5</v>
      </c>
      <c r="I56" s="66">
        <v>0</v>
      </c>
      <c r="J56" s="66"/>
      <c r="K56" s="66"/>
      <c r="L56" s="8">
        <f t="shared" si="4"/>
        <v>5</v>
      </c>
      <c r="M56" s="36">
        <f t="shared" si="8"/>
        <v>10</v>
      </c>
      <c r="N56" s="20"/>
    </row>
    <row r="57" spans="1:14" s="43" customFormat="1" hidden="1" x14ac:dyDescent="0.25">
      <c r="A57" s="70" t="s">
        <v>60</v>
      </c>
      <c r="B57" s="59">
        <v>0</v>
      </c>
      <c r="C57" s="65">
        <v>0</v>
      </c>
      <c r="D57" s="66">
        <v>34</v>
      </c>
      <c r="E57" s="66">
        <v>4.9000000000000004</v>
      </c>
      <c r="F57" s="68">
        <f t="shared" si="9"/>
        <v>14.411764705882355</v>
      </c>
      <c r="G57" s="66"/>
      <c r="H57" s="66">
        <f t="shared" ref="H57:H58" si="13">E57</f>
        <v>4.9000000000000004</v>
      </c>
      <c r="I57" s="66">
        <v>0</v>
      </c>
      <c r="J57" s="66"/>
      <c r="K57" s="66"/>
      <c r="L57" s="8">
        <f t="shared" si="4"/>
        <v>4.9000000000000004</v>
      </c>
      <c r="M57" s="36">
        <f t="shared" si="8"/>
        <v>29.1</v>
      </c>
      <c r="N57" s="20"/>
    </row>
    <row r="58" spans="1:14" s="43" customFormat="1" hidden="1" x14ac:dyDescent="0.25">
      <c r="A58" s="70" t="s">
        <v>61</v>
      </c>
      <c r="B58" s="59"/>
      <c r="C58" s="65">
        <v>0</v>
      </c>
      <c r="D58" s="66"/>
      <c r="E58" s="66"/>
      <c r="F58" s="66" t="e">
        <f t="shared" si="9"/>
        <v>#DIV/0!</v>
      </c>
      <c r="G58" s="66"/>
      <c r="H58" s="66">
        <f t="shared" si="13"/>
        <v>0</v>
      </c>
      <c r="I58" s="66">
        <v>0</v>
      </c>
      <c r="J58" s="66"/>
      <c r="K58" s="66"/>
      <c r="L58" s="8">
        <f t="shared" si="4"/>
        <v>0</v>
      </c>
      <c r="M58" s="36">
        <f t="shared" si="8"/>
        <v>0</v>
      </c>
      <c r="N58" s="20"/>
    </row>
    <row r="59" spans="1:14" s="43" customFormat="1" hidden="1" x14ac:dyDescent="0.25">
      <c r="A59" s="41"/>
      <c r="B59" s="59"/>
      <c r="C59" s="65"/>
      <c r="D59" s="66"/>
      <c r="E59" s="66"/>
      <c r="F59" s="66"/>
      <c r="G59" s="66"/>
      <c r="H59" s="66"/>
      <c r="I59" s="66"/>
      <c r="J59" s="66"/>
      <c r="K59" s="66"/>
      <c r="L59" s="8">
        <f t="shared" si="4"/>
        <v>0</v>
      </c>
      <c r="M59" s="36">
        <f t="shared" si="8"/>
        <v>0</v>
      </c>
      <c r="N59" s="20"/>
    </row>
    <row r="60" spans="1:14" s="38" customFormat="1" ht="31.5" hidden="1" x14ac:dyDescent="0.25">
      <c r="A60" s="34" t="s">
        <v>41</v>
      </c>
      <c r="B60" s="61">
        <f>B61+B62+B63+B64+B65+B66+B67+B68+B69+B70+B71+B72+B73+B74+B75+B76</f>
        <v>2967.1</v>
      </c>
      <c r="C60" s="61">
        <f t="shared" ref="C60:H60" si="14">C61+C62+C63+C64+C65+C66+C67+C68+C69+C70+C71+C72+C73+C74+C75+C76</f>
        <v>176.7</v>
      </c>
      <c r="D60" s="61">
        <f t="shared" si="14"/>
        <v>3038.9</v>
      </c>
      <c r="E60" s="61">
        <f>E61+E62+E63+E64+E65+E66+E67+E68+E69+E70+E71+E72+E73+E74+E75+E76</f>
        <v>2420.6999999999994</v>
      </c>
      <c r="F60" s="76">
        <f>E60*100/D60</f>
        <v>79.657112771068455</v>
      </c>
      <c r="G60" s="61">
        <f t="shared" si="14"/>
        <v>252.8</v>
      </c>
      <c r="H60" s="61">
        <f t="shared" si="14"/>
        <v>2605.1</v>
      </c>
      <c r="I60" s="64"/>
      <c r="J60" s="64"/>
      <c r="K60" s="64"/>
      <c r="L60" s="8">
        <f t="shared" si="4"/>
        <v>2673.4999999999995</v>
      </c>
      <c r="M60" s="36">
        <f t="shared" si="8"/>
        <v>365.40000000000055</v>
      </c>
    </row>
    <row r="61" spans="1:14" s="43" customFormat="1" hidden="1" x14ac:dyDescent="0.25">
      <c r="A61" s="70" t="s">
        <v>62</v>
      </c>
      <c r="B61" s="59">
        <v>11.2</v>
      </c>
      <c r="C61" s="42">
        <v>0</v>
      </c>
      <c r="D61" s="66">
        <v>45</v>
      </c>
      <c r="E61" s="66">
        <v>45</v>
      </c>
      <c r="F61" s="66">
        <f>E61*100/D61</f>
        <v>100</v>
      </c>
      <c r="G61" s="66"/>
      <c r="H61" s="66">
        <f>E61</f>
        <v>45</v>
      </c>
      <c r="I61" s="66"/>
      <c r="J61" s="66"/>
      <c r="K61" s="66"/>
      <c r="L61" s="8">
        <f t="shared" si="4"/>
        <v>45</v>
      </c>
      <c r="M61" s="36">
        <f t="shared" si="8"/>
        <v>0</v>
      </c>
    </row>
    <row r="62" spans="1:14" s="43" customFormat="1" ht="31.5" hidden="1" x14ac:dyDescent="0.25">
      <c r="A62" s="70" t="s">
        <v>63</v>
      </c>
      <c r="B62" s="59">
        <v>596.79999999999995</v>
      </c>
      <c r="C62" s="42">
        <v>0</v>
      </c>
      <c r="D62" s="66">
        <v>27.9</v>
      </c>
      <c r="E62" s="66">
        <v>27.9</v>
      </c>
      <c r="F62" s="66">
        <f>E62*100/D62</f>
        <v>100</v>
      </c>
      <c r="G62" s="66">
        <v>0</v>
      </c>
      <c r="H62" s="66">
        <f>E62</f>
        <v>27.9</v>
      </c>
      <c r="I62" s="66"/>
      <c r="J62" s="66"/>
      <c r="K62" s="66"/>
      <c r="L62" s="8">
        <f t="shared" si="4"/>
        <v>27.9</v>
      </c>
      <c r="M62" s="36">
        <f t="shared" si="8"/>
        <v>0</v>
      </c>
    </row>
    <row r="63" spans="1:14" s="43" customFormat="1" ht="31.5" hidden="1" x14ac:dyDescent="0.25">
      <c r="A63" s="70" t="s">
        <v>64</v>
      </c>
      <c r="B63" s="59">
        <v>18</v>
      </c>
      <c r="C63" s="42">
        <v>0</v>
      </c>
      <c r="D63" s="66">
        <v>60</v>
      </c>
      <c r="E63" s="66">
        <v>59</v>
      </c>
      <c r="F63" s="68">
        <f>E63*100/D63</f>
        <v>98.333333333333329</v>
      </c>
      <c r="G63" s="66">
        <v>4.4000000000000004</v>
      </c>
      <c r="H63" s="66"/>
      <c r="I63" s="66"/>
      <c r="J63" s="66"/>
      <c r="K63" s="66"/>
      <c r="L63" s="8">
        <f t="shared" si="4"/>
        <v>63.4</v>
      </c>
      <c r="M63" s="36">
        <f t="shared" si="8"/>
        <v>-3.3999999999999986</v>
      </c>
    </row>
    <row r="64" spans="1:14" s="43" customFormat="1" ht="47.25" hidden="1" x14ac:dyDescent="0.25">
      <c r="A64" s="70" t="s">
        <v>68</v>
      </c>
      <c r="B64" s="59">
        <v>461.5</v>
      </c>
      <c r="C64" s="42">
        <v>76.7</v>
      </c>
      <c r="D64" s="66">
        <v>447.6</v>
      </c>
      <c r="E64" s="66">
        <v>298.39999999999998</v>
      </c>
      <c r="F64" s="68">
        <f t="shared" ref="F64:F76" si="15">E64*100/D64</f>
        <v>66.666666666666657</v>
      </c>
      <c r="G64" s="66">
        <v>32.5</v>
      </c>
      <c r="H64" s="66">
        <f>E64+G64</f>
        <v>330.9</v>
      </c>
      <c r="I64" s="66"/>
      <c r="J64" s="66"/>
      <c r="K64" s="66"/>
      <c r="L64" s="8">
        <f t="shared" si="4"/>
        <v>330.9</v>
      </c>
      <c r="M64" s="36">
        <f t="shared" si="8"/>
        <v>116.70000000000005</v>
      </c>
    </row>
    <row r="65" spans="1:13" s="43" customFormat="1" ht="47.25" hidden="1" x14ac:dyDescent="0.25">
      <c r="A65" s="70" t="s">
        <v>67</v>
      </c>
      <c r="B65" s="59">
        <v>0</v>
      </c>
      <c r="C65" s="42">
        <v>0</v>
      </c>
      <c r="D65" s="66">
        <v>12.5</v>
      </c>
      <c r="E65" s="66">
        <v>10.3</v>
      </c>
      <c r="F65" s="68">
        <f t="shared" si="15"/>
        <v>82.4</v>
      </c>
      <c r="G65" s="66">
        <v>2</v>
      </c>
      <c r="H65" s="66">
        <f>E65+G65</f>
        <v>12.3</v>
      </c>
      <c r="I65" s="66"/>
      <c r="J65" s="66"/>
      <c r="K65" s="66"/>
      <c r="L65" s="8">
        <f t="shared" si="4"/>
        <v>12.3</v>
      </c>
      <c r="M65" s="36">
        <f t="shared" si="8"/>
        <v>0.19999999999999929</v>
      </c>
    </row>
    <row r="66" spans="1:13" s="43" customFormat="1" hidden="1" x14ac:dyDescent="0.25">
      <c r="A66" s="70" t="s">
        <v>66</v>
      </c>
      <c r="B66" s="59">
        <v>29.1</v>
      </c>
      <c r="C66" s="42">
        <v>0</v>
      </c>
      <c r="D66" s="66">
        <v>231.1</v>
      </c>
      <c r="E66" s="66">
        <v>132.1</v>
      </c>
      <c r="F66" s="68">
        <f t="shared" si="15"/>
        <v>57.161401990480314</v>
      </c>
      <c r="G66" s="66">
        <v>99</v>
      </c>
      <c r="H66" s="66">
        <f>E66+G66</f>
        <v>231.1</v>
      </c>
      <c r="I66" s="66"/>
      <c r="J66" s="66"/>
      <c r="K66" s="66"/>
      <c r="L66" s="8">
        <f t="shared" si="4"/>
        <v>231.1</v>
      </c>
      <c r="M66" s="36">
        <f t="shared" si="8"/>
        <v>0</v>
      </c>
    </row>
    <row r="67" spans="1:13" s="43" customFormat="1" hidden="1" x14ac:dyDescent="0.25">
      <c r="A67" s="70" t="s">
        <v>65</v>
      </c>
      <c r="B67" s="59">
        <v>4.9000000000000004</v>
      </c>
      <c r="C67" s="42">
        <v>0</v>
      </c>
      <c r="D67" s="66">
        <v>10.5</v>
      </c>
      <c r="E67" s="66">
        <v>5</v>
      </c>
      <c r="F67" s="68">
        <f t="shared" si="15"/>
        <v>47.61904761904762</v>
      </c>
      <c r="G67" s="66"/>
      <c r="H67" s="66"/>
      <c r="I67" s="66"/>
      <c r="J67" s="66"/>
      <c r="K67" s="66"/>
      <c r="L67" s="8">
        <f t="shared" si="4"/>
        <v>5</v>
      </c>
      <c r="M67" s="36">
        <f t="shared" si="8"/>
        <v>5.5</v>
      </c>
    </row>
    <row r="68" spans="1:13" s="43" customFormat="1" hidden="1" x14ac:dyDescent="0.25">
      <c r="A68" s="70" t="s">
        <v>69</v>
      </c>
      <c r="B68" s="59">
        <v>1353.9</v>
      </c>
      <c r="C68" s="42">
        <v>100</v>
      </c>
      <c r="D68" s="66">
        <v>796.3</v>
      </c>
      <c r="E68" s="66">
        <v>527.5</v>
      </c>
      <c r="F68" s="68">
        <f t="shared" si="15"/>
        <v>66.243877935451465</v>
      </c>
      <c r="G68" s="66">
        <v>71.599999999999994</v>
      </c>
      <c r="H68" s="66">
        <f t="shared" ref="H68:H73" si="16">E68+G68</f>
        <v>599.1</v>
      </c>
      <c r="I68" s="66"/>
      <c r="J68" s="66"/>
      <c r="K68" s="66"/>
      <c r="L68" s="8">
        <f t="shared" si="4"/>
        <v>599.1</v>
      </c>
      <c r="M68" s="36">
        <f t="shared" si="8"/>
        <v>197.19999999999993</v>
      </c>
    </row>
    <row r="69" spans="1:13" s="43" customFormat="1" ht="31.5" hidden="1" x14ac:dyDescent="0.25">
      <c r="A69" s="70" t="s">
        <v>70</v>
      </c>
      <c r="B69" s="59">
        <v>405</v>
      </c>
      <c r="C69" s="42">
        <v>0</v>
      </c>
      <c r="D69" s="66">
        <v>374.3</v>
      </c>
      <c r="E69" s="66">
        <v>374.3</v>
      </c>
      <c r="F69" s="68">
        <f t="shared" si="15"/>
        <v>100</v>
      </c>
      <c r="G69" s="66">
        <v>41.3</v>
      </c>
      <c r="H69" s="66">
        <f t="shared" si="16"/>
        <v>415.6</v>
      </c>
      <c r="I69" s="66"/>
      <c r="J69" s="66"/>
      <c r="K69" s="66"/>
      <c r="L69" s="8">
        <f t="shared" si="4"/>
        <v>415.6</v>
      </c>
      <c r="M69" s="36">
        <f t="shared" si="8"/>
        <v>-41.300000000000011</v>
      </c>
    </row>
    <row r="70" spans="1:13" s="43" customFormat="1" ht="31.5" hidden="1" x14ac:dyDescent="0.25">
      <c r="A70" s="70" t="s">
        <v>71</v>
      </c>
      <c r="B70" s="59">
        <v>0</v>
      </c>
      <c r="C70" s="42">
        <v>0</v>
      </c>
      <c r="D70" s="66">
        <v>9.5</v>
      </c>
      <c r="E70" s="66">
        <v>7.5</v>
      </c>
      <c r="F70" s="68">
        <f t="shared" si="15"/>
        <v>78.94736842105263</v>
      </c>
      <c r="G70" s="66">
        <v>2</v>
      </c>
      <c r="H70" s="66">
        <f t="shared" si="16"/>
        <v>9.5</v>
      </c>
      <c r="I70" s="66"/>
      <c r="J70" s="66"/>
      <c r="K70" s="66"/>
      <c r="L70" s="8">
        <f t="shared" si="4"/>
        <v>9.5</v>
      </c>
      <c r="M70" s="36">
        <f t="shared" si="8"/>
        <v>0</v>
      </c>
    </row>
    <row r="71" spans="1:13" s="43" customFormat="1" hidden="1" x14ac:dyDescent="0.25">
      <c r="A71" s="70" t="s">
        <v>72</v>
      </c>
      <c r="B71" s="59">
        <v>0</v>
      </c>
      <c r="C71" s="42">
        <v>0</v>
      </c>
      <c r="D71" s="66">
        <v>31.6</v>
      </c>
      <c r="E71" s="66">
        <v>24.6</v>
      </c>
      <c r="F71" s="68">
        <f t="shared" si="15"/>
        <v>77.848101265822777</v>
      </c>
      <c r="G71" s="66">
        <v>0</v>
      </c>
      <c r="H71" s="66">
        <f t="shared" si="16"/>
        <v>24.6</v>
      </c>
      <c r="I71" s="66"/>
      <c r="J71" s="66"/>
      <c r="K71" s="66"/>
      <c r="L71" s="8">
        <f t="shared" si="4"/>
        <v>24.6</v>
      </c>
      <c r="M71" s="36">
        <f t="shared" si="8"/>
        <v>7</v>
      </c>
    </row>
    <row r="72" spans="1:13" s="43" customFormat="1" ht="31.5" hidden="1" x14ac:dyDescent="0.25">
      <c r="A72" s="70" t="s">
        <v>73</v>
      </c>
      <c r="B72" s="59">
        <v>79.7</v>
      </c>
      <c r="C72" s="42">
        <v>0</v>
      </c>
      <c r="D72" s="66">
        <v>64</v>
      </c>
      <c r="E72" s="66">
        <v>34</v>
      </c>
      <c r="F72" s="68">
        <f t="shared" si="15"/>
        <v>53.125</v>
      </c>
      <c r="G72" s="66">
        <v>0</v>
      </c>
      <c r="H72" s="66">
        <f t="shared" si="16"/>
        <v>34</v>
      </c>
      <c r="I72" s="66"/>
      <c r="J72" s="66"/>
      <c r="K72" s="66"/>
      <c r="L72" s="8">
        <f t="shared" si="4"/>
        <v>34</v>
      </c>
      <c r="M72" s="36">
        <f t="shared" si="8"/>
        <v>30</v>
      </c>
    </row>
    <row r="73" spans="1:13" s="43" customFormat="1" ht="47.25" hidden="1" x14ac:dyDescent="0.25">
      <c r="A73" s="70" t="s">
        <v>74</v>
      </c>
      <c r="B73" s="59">
        <v>0</v>
      </c>
      <c r="C73" s="42">
        <v>0</v>
      </c>
      <c r="D73" s="66">
        <v>815.8</v>
      </c>
      <c r="E73" s="66">
        <v>815.8</v>
      </c>
      <c r="F73" s="68">
        <f t="shared" si="15"/>
        <v>100</v>
      </c>
      <c r="G73" s="66">
        <v>0</v>
      </c>
      <c r="H73" s="66">
        <f t="shared" si="16"/>
        <v>815.8</v>
      </c>
      <c r="I73" s="66"/>
      <c r="J73" s="66"/>
      <c r="K73" s="66"/>
      <c r="L73" s="8">
        <f t="shared" si="4"/>
        <v>815.8</v>
      </c>
      <c r="M73" s="36">
        <f t="shared" si="8"/>
        <v>0</v>
      </c>
    </row>
    <row r="74" spans="1:13" s="43" customFormat="1" ht="47.25" hidden="1" x14ac:dyDescent="0.25">
      <c r="A74" s="70" t="s">
        <v>75</v>
      </c>
      <c r="B74" s="59">
        <v>7</v>
      </c>
      <c r="C74" s="42">
        <v>0</v>
      </c>
      <c r="D74" s="66">
        <v>37.200000000000003</v>
      </c>
      <c r="E74" s="66">
        <v>0</v>
      </c>
      <c r="F74" s="68">
        <f t="shared" si="15"/>
        <v>0</v>
      </c>
      <c r="G74" s="66">
        <v>0</v>
      </c>
      <c r="H74" s="66">
        <v>0</v>
      </c>
      <c r="I74" s="66"/>
      <c r="J74" s="66"/>
      <c r="K74" s="66"/>
      <c r="L74" s="8">
        <f t="shared" si="4"/>
        <v>0</v>
      </c>
      <c r="M74" s="36">
        <f t="shared" si="8"/>
        <v>37.200000000000003</v>
      </c>
    </row>
    <row r="75" spans="1:13" s="43" customFormat="1" hidden="1" x14ac:dyDescent="0.25">
      <c r="A75" s="70" t="s">
        <v>76</v>
      </c>
      <c r="B75" s="59">
        <v>0</v>
      </c>
      <c r="C75" s="42">
        <v>0</v>
      </c>
      <c r="D75" s="66">
        <v>5.6</v>
      </c>
      <c r="E75" s="66">
        <v>5.6</v>
      </c>
      <c r="F75" s="68">
        <f t="shared" si="15"/>
        <v>100</v>
      </c>
      <c r="G75" s="66">
        <v>0</v>
      </c>
      <c r="H75" s="66">
        <f>E75+G75</f>
        <v>5.6</v>
      </c>
      <c r="I75" s="66"/>
      <c r="J75" s="66"/>
      <c r="K75" s="66"/>
      <c r="L75" s="8">
        <f t="shared" ref="L75:L115" si="17">E75+G75+J75+K75</f>
        <v>5.6</v>
      </c>
      <c r="M75" s="36">
        <f t="shared" si="8"/>
        <v>0</v>
      </c>
    </row>
    <row r="76" spans="1:13" s="43" customFormat="1" hidden="1" x14ac:dyDescent="0.25">
      <c r="A76" s="70" t="s">
        <v>77</v>
      </c>
      <c r="B76" s="59">
        <v>0</v>
      </c>
      <c r="C76" s="42">
        <v>0</v>
      </c>
      <c r="D76" s="66">
        <v>70</v>
      </c>
      <c r="E76" s="66">
        <v>53.7</v>
      </c>
      <c r="F76" s="68">
        <f t="shared" si="15"/>
        <v>76.714285714285708</v>
      </c>
      <c r="G76" s="66">
        <v>0</v>
      </c>
      <c r="H76" s="66">
        <f>E76+G76</f>
        <v>53.7</v>
      </c>
      <c r="I76" s="66"/>
      <c r="J76" s="66"/>
      <c r="K76" s="66"/>
      <c r="L76" s="8">
        <f t="shared" si="17"/>
        <v>53.7</v>
      </c>
      <c r="M76" s="36">
        <f t="shared" si="8"/>
        <v>16.299999999999997</v>
      </c>
    </row>
    <row r="77" spans="1:13" s="38" customFormat="1" hidden="1" x14ac:dyDescent="0.25">
      <c r="A77" s="34" t="s">
        <v>18</v>
      </c>
      <c r="B77" s="61"/>
      <c r="C77" s="35">
        <v>0</v>
      </c>
      <c r="D77" s="64">
        <v>0</v>
      </c>
      <c r="E77" s="64">
        <v>0</v>
      </c>
      <c r="F77" s="64">
        <v>0</v>
      </c>
      <c r="G77" s="64">
        <v>0</v>
      </c>
      <c r="H77" s="66">
        <v>0</v>
      </c>
      <c r="I77" s="64"/>
      <c r="J77" s="64"/>
      <c r="K77" s="64"/>
      <c r="L77" s="8">
        <f t="shared" si="17"/>
        <v>0</v>
      </c>
      <c r="M77" s="36">
        <f t="shared" si="8"/>
        <v>0</v>
      </c>
    </row>
    <row r="78" spans="1:13" s="38" customFormat="1" ht="31.5" hidden="1" x14ac:dyDescent="0.25">
      <c r="A78" s="34" t="s">
        <v>42</v>
      </c>
      <c r="B78" s="35"/>
      <c r="C78" s="35"/>
      <c r="D78" s="64"/>
      <c r="E78" s="64"/>
      <c r="F78" s="64"/>
      <c r="G78" s="64"/>
      <c r="H78" s="64"/>
      <c r="I78" s="64"/>
      <c r="J78" s="64"/>
      <c r="K78" s="64"/>
      <c r="L78" s="8">
        <f t="shared" si="17"/>
        <v>0</v>
      </c>
      <c r="M78" s="36">
        <f t="shared" si="8"/>
        <v>0</v>
      </c>
    </row>
    <row r="79" spans="1:13" s="43" customFormat="1" ht="31.5" hidden="1" x14ac:dyDescent="0.25">
      <c r="A79" s="70" t="s">
        <v>78</v>
      </c>
      <c r="B79" s="42">
        <v>0</v>
      </c>
      <c r="C79" s="42">
        <v>0</v>
      </c>
      <c r="D79" s="66">
        <v>510</v>
      </c>
      <c r="E79" s="66">
        <v>491.7</v>
      </c>
      <c r="F79" s="68">
        <f>E79*100/D79</f>
        <v>96.411764705882348</v>
      </c>
      <c r="G79" s="66">
        <v>10.4</v>
      </c>
      <c r="H79" s="66">
        <f>E79+G79</f>
        <v>502.09999999999997</v>
      </c>
      <c r="I79" s="66"/>
      <c r="J79" s="66"/>
      <c r="K79" s="66"/>
      <c r="L79" s="8">
        <f t="shared" si="17"/>
        <v>502.09999999999997</v>
      </c>
      <c r="M79" s="36">
        <f t="shared" si="8"/>
        <v>7.9000000000000341</v>
      </c>
    </row>
    <row r="80" spans="1:13" s="38" customFormat="1" ht="31.5" hidden="1" x14ac:dyDescent="0.25">
      <c r="A80" s="34" t="s">
        <v>43</v>
      </c>
      <c r="B80" s="35"/>
      <c r="C80" s="35"/>
      <c r="D80" s="64"/>
      <c r="E80" s="64"/>
      <c r="F80" s="64"/>
      <c r="G80" s="64"/>
      <c r="H80" s="64"/>
      <c r="I80" s="64"/>
      <c r="J80" s="64"/>
      <c r="K80" s="64"/>
      <c r="L80" s="8">
        <f t="shared" si="17"/>
        <v>0</v>
      </c>
      <c r="M80" s="36">
        <f t="shared" si="8"/>
        <v>0</v>
      </c>
    </row>
    <row r="81" spans="1:13" s="40" customFormat="1" ht="31.5" hidden="1" x14ac:dyDescent="0.25">
      <c r="A81" s="34" t="s">
        <v>44</v>
      </c>
      <c r="B81" s="35"/>
      <c r="C81" s="35"/>
      <c r="D81" s="64"/>
      <c r="E81" s="64"/>
      <c r="F81" s="64"/>
      <c r="G81" s="64"/>
      <c r="H81" s="64"/>
      <c r="I81" s="64"/>
      <c r="J81" s="64"/>
      <c r="K81" s="64"/>
      <c r="L81" s="8">
        <f t="shared" si="17"/>
        <v>0</v>
      </c>
      <c r="M81" s="36">
        <f t="shared" si="8"/>
        <v>0</v>
      </c>
    </row>
    <row r="82" spans="1:13" s="44" customFormat="1" ht="31.5" hidden="1" x14ac:dyDescent="0.25">
      <c r="A82" s="70" t="s">
        <v>79</v>
      </c>
      <c r="B82" s="42">
        <v>128.69999999999999</v>
      </c>
      <c r="C82" s="42">
        <v>0</v>
      </c>
      <c r="D82" s="66">
        <v>158.4</v>
      </c>
      <c r="E82" s="66">
        <v>0</v>
      </c>
      <c r="F82" s="66">
        <f>E82*100/D82</f>
        <v>0</v>
      </c>
      <c r="G82" s="66">
        <v>0</v>
      </c>
      <c r="H82" s="66">
        <f>E82+G82</f>
        <v>0</v>
      </c>
      <c r="I82" s="66"/>
      <c r="J82" s="66"/>
      <c r="K82" s="66"/>
      <c r="L82" s="8">
        <f t="shared" si="17"/>
        <v>0</v>
      </c>
      <c r="M82" s="36">
        <f t="shared" si="8"/>
        <v>158.4</v>
      </c>
    </row>
    <row r="83" spans="1:13" s="44" customFormat="1" ht="47.25" hidden="1" x14ac:dyDescent="0.25">
      <c r="A83" s="70" t="s">
        <v>80</v>
      </c>
      <c r="B83" s="42">
        <v>712</v>
      </c>
      <c r="C83" s="42">
        <v>0</v>
      </c>
      <c r="D83" s="66">
        <v>772</v>
      </c>
      <c r="E83" s="66">
        <v>772</v>
      </c>
      <c r="F83" s="66">
        <f>E83*100/D83</f>
        <v>100</v>
      </c>
      <c r="G83" s="66">
        <v>0</v>
      </c>
      <c r="H83" s="66">
        <f>E83+G83</f>
        <v>772</v>
      </c>
      <c r="I83" s="66"/>
      <c r="J83" s="66"/>
      <c r="K83" s="66"/>
      <c r="L83" s="8">
        <f t="shared" si="17"/>
        <v>772</v>
      </c>
      <c r="M83" s="36">
        <f t="shared" si="8"/>
        <v>0</v>
      </c>
    </row>
    <row r="84" spans="1:13" s="79" customFormat="1" hidden="1" x14ac:dyDescent="0.25">
      <c r="A84" s="34" t="s">
        <v>45</v>
      </c>
      <c r="B84" s="77">
        <f>B85+B86+B87+B88+B89+B90+B91+B92+B93+B94+B95+B96+B97</f>
        <v>1733.2</v>
      </c>
      <c r="C84" s="77">
        <f t="shared" ref="C84:H84" si="18">C85+C86+C87+C88+C89+C90+C91+C92+C93+C94+C95+C96+C97</f>
        <v>6.1000000000000005</v>
      </c>
      <c r="D84" s="77">
        <f t="shared" si="18"/>
        <v>3233.2999999999997</v>
      </c>
      <c r="E84" s="77">
        <f t="shared" si="18"/>
        <v>2101.6</v>
      </c>
      <c r="F84" s="80">
        <f t="shared" si="18"/>
        <v>855.57406262659163</v>
      </c>
      <c r="G84" s="77">
        <f t="shared" si="18"/>
        <v>96.4</v>
      </c>
      <c r="H84" s="77">
        <f t="shared" si="18"/>
        <v>2198</v>
      </c>
      <c r="I84" s="78"/>
      <c r="J84" s="78"/>
      <c r="K84" s="78"/>
      <c r="L84" s="8">
        <f t="shared" si="17"/>
        <v>2198</v>
      </c>
      <c r="M84" s="36">
        <f t="shared" si="8"/>
        <v>1035.2999999999997</v>
      </c>
    </row>
    <row r="85" spans="1:13" s="44" customFormat="1" hidden="1" x14ac:dyDescent="0.25">
      <c r="A85" s="70" t="s">
        <v>81</v>
      </c>
      <c r="B85" s="42">
        <v>437.2</v>
      </c>
      <c r="C85" s="42">
        <v>0.2</v>
      </c>
      <c r="D85" s="66">
        <v>566.6</v>
      </c>
      <c r="E85" s="66">
        <v>325.3</v>
      </c>
      <c r="F85" s="68">
        <f t="shared" ref="F85:F97" si="19">E85*100/D85</f>
        <v>57.41263678079774</v>
      </c>
      <c r="G85" s="66">
        <v>0</v>
      </c>
      <c r="H85" s="66">
        <f t="shared" ref="H85:H97" si="20">E85+G85</f>
        <v>325.3</v>
      </c>
      <c r="I85" s="66"/>
      <c r="J85" s="66"/>
      <c r="K85" s="66"/>
      <c r="L85" s="8">
        <f t="shared" si="17"/>
        <v>325.3</v>
      </c>
      <c r="M85" s="36">
        <f t="shared" si="8"/>
        <v>241.3</v>
      </c>
    </row>
    <row r="86" spans="1:13" s="44" customFormat="1" hidden="1" x14ac:dyDescent="0.25">
      <c r="A86" s="70" t="s">
        <v>82</v>
      </c>
      <c r="B86" s="42">
        <v>147</v>
      </c>
      <c r="C86" s="42">
        <v>0</v>
      </c>
      <c r="D86" s="66">
        <v>244.6</v>
      </c>
      <c r="E86" s="66">
        <v>226.9</v>
      </c>
      <c r="F86" s="68">
        <f t="shared" si="19"/>
        <v>92.763695829926419</v>
      </c>
      <c r="G86" s="66">
        <v>0</v>
      </c>
      <c r="H86" s="66">
        <f t="shared" si="20"/>
        <v>226.9</v>
      </c>
      <c r="I86" s="66"/>
      <c r="J86" s="66"/>
      <c r="K86" s="66"/>
      <c r="L86" s="8">
        <f t="shared" si="17"/>
        <v>226.9</v>
      </c>
      <c r="M86" s="36">
        <f t="shared" si="8"/>
        <v>17.699999999999989</v>
      </c>
    </row>
    <row r="87" spans="1:13" s="44" customFormat="1" hidden="1" x14ac:dyDescent="0.25">
      <c r="A87" s="70" t="s">
        <v>83</v>
      </c>
      <c r="B87" s="42">
        <v>19.100000000000001</v>
      </c>
      <c r="C87" s="42">
        <v>0</v>
      </c>
      <c r="D87" s="66">
        <v>41.3</v>
      </c>
      <c r="E87" s="66">
        <v>34.6</v>
      </c>
      <c r="F87" s="68">
        <f t="shared" si="19"/>
        <v>83.777239709443108</v>
      </c>
      <c r="G87" s="66">
        <v>0</v>
      </c>
      <c r="H87" s="66">
        <f t="shared" si="20"/>
        <v>34.6</v>
      </c>
      <c r="I87" s="66"/>
      <c r="J87" s="66"/>
      <c r="K87" s="66"/>
      <c r="L87" s="8">
        <f t="shared" si="17"/>
        <v>34.6</v>
      </c>
      <c r="M87" s="36">
        <f t="shared" si="8"/>
        <v>6.6999999999999957</v>
      </c>
    </row>
    <row r="88" spans="1:13" s="44" customFormat="1" ht="31.5" hidden="1" x14ac:dyDescent="0.25">
      <c r="A88" s="70" t="s">
        <v>84</v>
      </c>
      <c r="B88" s="42">
        <v>463.9</v>
      </c>
      <c r="C88" s="42">
        <v>0</v>
      </c>
      <c r="D88" s="66">
        <v>283.8</v>
      </c>
      <c r="E88" s="66">
        <v>92.5</v>
      </c>
      <c r="F88" s="68">
        <f t="shared" si="19"/>
        <v>32.593375616631427</v>
      </c>
      <c r="G88" s="66">
        <v>28.4</v>
      </c>
      <c r="H88" s="66">
        <f t="shared" si="20"/>
        <v>120.9</v>
      </c>
      <c r="I88" s="66"/>
      <c r="J88" s="66"/>
      <c r="K88" s="66"/>
      <c r="L88" s="8">
        <f t="shared" si="17"/>
        <v>120.9</v>
      </c>
      <c r="M88" s="36">
        <f t="shared" si="8"/>
        <v>162.9</v>
      </c>
    </row>
    <row r="89" spans="1:13" s="44" customFormat="1" hidden="1" x14ac:dyDescent="0.25">
      <c r="A89" s="70" t="s">
        <v>85</v>
      </c>
      <c r="B89" s="42">
        <v>1</v>
      </c>
      <c r="C89" s="42">
        <v>0</v>
      </c>
      <c r="D89" s="66">
        <v>1</v>
      </c>
      <c r="E89" s="66">
        <v>0</v>
      </c>
      <c r="F89" s="68">
        <f t="shared" si="19"/>
        <v>0</v>
      </c>
      <c r="G89" s="66">
        <v>1</v>
      </c>
      <c r="H89" s="66">
        <f t="shared" si="20"/>
        <v>1</v>
      </c>
      <c r="I89" s="66"/>
      <c r="J89" s="66"/>
      <c r="K89" s="66"/>
      <c r="L89" s="8">
        <f t="shared" si="17"/>
        <v>1</v>
      </c>
      <c r="M89" s="36">
        <f t="shared" si="8"/>
        <v>0</v>
      </c>
    </row>
    <row r="90" spans="1:13" s="44" customFormat="1" hidden="1" x14ac:dyDescent="0.25">
      <c r="A90" s="70" t="s">
        <v>86</v>
      </c>
      <c r="B90" s="42">
        <v>88.8</v>
      </c>
      <c r="C90" s="42">
        <v>0</v>
      </c>
      <c r="D90" s="66">
        <v>306.60000000000002</v>
      </c>
      <c r="E90" s="66">
        <v>177.9</v>
      </c>
      <c r="F90" s="68">
        <f t="shared" si="19"/>
        <v>58.023483365949112</v>
      </c>
      <c r="G90" s="66">
        <v>0</v>
      </c>
      <c r="H90" s="66">
        <f t="shared" si="20"/>
        <v>177.9</v>
      </c>
      <c r="I90" s="66"/>
      <c r="J90" s="66"/>
      <c r="K90" s="66"/>
      <c r="L90" s="8">
        <f t="shared" si="17"/>
        <v>177.9</v>
      </c>
      <c r="M90" s="36">
        <f t="shared" si="8"/>
        <v>128.70000000000002</v>
      </c>
    </row>
    <row r="91" spans="1:13" s="44" customFormat="1" ht="31.5" hidden="1" x14ac:dyDescent="0.25">
      <c r="A91" s="70" t="s">
        <v>87</v>
      </c>
      <c r="B91" s="42">
        <v>16.8</v>
      </c>
      <c r="C91" s="42">
        <v>0</v>
      </c>
      <c r="D91" s="66">
        <v>93.6</v>
      </c>
      <c r="E91" s="66">
        <v>88.6</v>
      </c>
      <c r="F91" s="68">
        <f t="shared" si="19"/>
        <v>94.658119658119659</v>
      </c>
      <c r="G91" s="66">
        <v>5</v>
      </c>
      <c r="H91" s="66">
        <f t="shared" si="20"/>
        <v>93.6</v>
      </c>
      <c r="I91" s="66"/>
      <c r="J91" s="66"/>
      <c r="K91" s="66"/>
      <c r="L91" s="8">
        <f t="shared" si="17"/>
        <v>93.6</v>
      </c>
      <c r="M91" s="36">
        <f t="shared" si="8"/>
        <v>0</v>
      </c>
    </row>
    <row r="92" spans="1:13" s="44" customFormat="1" ht="31.5" hidden="1" x14ac:dyDescent="0.25">
      <c r="A92" s="70" t="s">
        <v>88</v>
      </c>
      <c r="B92" s="42">
        <v>220.4</v>
      </c>
      <c r="C92" s="42">
        <v>0</v>
      </c>
      <c r="D92" s="66">
        <v>791.7</v>
      </c>
      <c r="E92" s="66">
        <v>538.79999999999995</v>
      </c>
      <c r="F92" s="68">
        <f t="shared" si="19"/>
        <v>68.05608184918529</v>
      </c>
      <c r="G92" s="66">
        <v>48.5</v>
      </c>
      <c r="H92" s="66">
        <f t="shared" si="20"/>
        <v>587.29999999999995</v>
      </c>
      <c r="I92" s="66"/>
      <c r="J92" s="66"/>
      <c r="K92" s="66"/>
      <c r="L92" s="8">
        <f t="shared" si="17"/>
        <v>587.29999999999995</v>
      </c>
      <c r="M92" s="36">
        <f t="shared" si="8"/>
        <v>204.40000000000009</v>
      </c>
    </row>
    <row r="93" spans="1:13" s="44" customFormat="1" hidden="1" x14ac:dyDescent="0.25">
      <c r="A93" s="70" t="s">
        <v>89</v>
      </c>
      <c r="B93" s="42">
        <v>0</v>
      </c>
      <c r="C93" s="42">
        <v>0</v>
      </c>
      <c r="D93" s="66">
        <v>237.9</v>
      </c>
      <c r="E93" s="66">
        <v>108.7</v>
      </c>
      <c r="F93" s="68">
        <f t="shared" si="19"/>
        <v>45.69146700294241</v>
      </c>
      <c r="G93" s="66">
        <v>0</v>
      </c>
      <c r="H93" s="66">
        <f t="shared" si="20"/>
        <v>108.7</v>
      </c>
      <c r="I93" s="66"/>
      <c r="J93" s="66"/>
      <c r="K93" s="66"/>
      <c r="L93" s="8">
        <f t="shared" si="17"/>
        <v>108.7</v>
      </c>
      <c r="M93" s="36">
        <f t="shared" si="8"/>
        <v>129.19999999999999</v>
      </c>
    </row>
    <row r="94" spans="1:13" s="44" customFormat="1" ht="31.5" hidden="1" x14ac:dyDescent="0.25">
      <c r="A94" s="70" t="s">
        <v>90</v>
      </c>
      <c r="B94" s="42">
        <v>82</v>
      </c>
      <c r="C94" s="42">
        <v>0</v>
      </c>
      <c r="D94" s="66">
        <v>204.5</v>
      </c>
      <c r="E94" s="66">
        <v>140</v>
      </c>
      <c r="F94" s="68">
        <f t="shared" si="19"/>
        <v>68.459657701711492</v>
      </c>
      <c r="G94" s="66">
        <v>0</v>
      </c>
      <c r="H94" s="66">
        <f t="shared" si="20"/>
        <v>140</v>
      </c>
      <c r="I94" s="66"/>
      <c r="J94" s="66"/>
      <c r="K94" s="66"/>
      <c r="L94" s="8">
        <f t="shared" si="17"/>
        <v>140</v>
      </c>
      <c r="M94" s="36">
        <f t="shared" si="8"/>
        <v>64.5</v>
      </c>
    </row>
    <row r="95" spans="1:13" s="44" customFormat="1" hidden="1" x14ac:dyDescent="0.25">
      <c r="A95" s="70" t="s">
        <v>91</v>
      </c>
      <c r="B95" s="42">
        <v>216</v>
      </c>
      <c r="C95" s="42">
        <v>0</v>
      </c>
      <c r="D95" s="66">
        <v>110</v>
      </c>
      <c r="E95" s="66">
        <v>99.9</v>
      </c>
      <c r="F95" s="68">
        <f t="shared" si="19"/>
        <v>90.818181818181813</v>
      </c>
      <c r="G95" s="66">
        <v>0</v>
      </c>
      <c r="H95" s="66">
        <f t="shared" si="20"/>
        <v>99.9</v>
      </c>
      <c r="I95" s="66"/>
      <c r="J95" s="66"/>
      <c r="K95" s="66"/>
      <c r="L95" s="8">
        <f t="shared" si="17"/>
        <v>99.9</v>
      </c>
      <c r="M95" s="36">
        <f t="shared" si="8"/>
        <v>10.099999999999994</v>
      </c>
    </row>
    <row r="96" spans="1:13" s="44" customFormat="1" ht="47.25" hidden="1" x14ac:dyDescent="0.25">
      <c r="A96" s="70" t="s">
        <v>92</v>
      </c>
      <c r="B96" s="42">
        <v>0</v>
      </c>
      <c r="C96" s="42">
        <v>0</v>
      </c>
      <c r="D96" s="66">
        <v>124.6</v>
      </c>
      <c r="E96" s="66">
        <v>124.6</v>
      </c>
      <c r="F96" s="68">
        <f t="shared" si="19"/>
        <v>100</v>
      </c>
      <c r="G96" s="66">
        <v>0</v>
      </c>
      <c r="H96" s="66">
        <f t="shared" si="20"/>
        <v>124.6</v>
      </c>
      <c r="I96" s="66"/>
      <c r="J96" s="66"/>
      <c r="K96" s="66"/>
      <c r="L96" s="8">
        <f t="shared" si="17"/>
        <v>124.6</v>
      </c>
      <c r="M96" s="36">
        <f t="shared" si="8"/>
        <v>0</v>
      </c>
    </row>
    <row r="97" spans="1:13" s="44" customFormat="1" hidden="1" x14ac:dyDescent="0.25">
      <c r="A97" s="70" t="s">
        <v>93</v>
      </c>
      <c r="B97" s="42">
        <v>41</v>
      </c>
      <c r="C97" s="42">
        <v>5.9</v>
      </c>
      <c r="D97" s="66">
        <v>227.1</v>
      </c>
      <c r="E97" s="66">
        <v>143.80000000000001</v>
      </c>
      <c r="F97" s="68">
        <f t="shared" si="19"/>
        <v>63.320123293703226</v>
      </c>
      <c r="G97" s="66">
        <v>13.5</v>
      </c>
      <c r="H97" s="66">
        <f t="shared" si="20"/>
        <v>157.30000000000001</v>
      </c>
      <c r="I97" s="66"/>
      <c r="J97" s="66"/>
      <c r="K97" s="66"/>
      <c r="L97" s="8">
        <f t="shared" si="17"/>
        <v>157.30000000000001</v>
      </c>
      <c r="M97" s="36">
        <f t="shared" ref="M97:M115" si="21">D97-L97</f>
        <v>69.799999999999983</v>
      </c>
    </row>
    <row r="98" spans="1:13" s="40" customFormat="1" ht="31.5" hidden="1" x14ac:dyDescent="0.25">
      <c r="A98" s="34" t="s">
        <v>46</v>
      </c>
      <c r="B98" s="35"/>
      <c r="C98" s="35"/>
      <c r="D98" s="64"/>
      <c r="E98" s="64"/>
      <c r="F98" s="64"/>
      <c r="G98" s="64"/>
      <c r="H98" s="64"/>
      <c r="I98" s="64"/>
      <c r="J98" s="64"/>
      <c r="K98" s="64"/>
      <c r="L98" s="8">
        <f t="shared" si="17"/>
        <v>0</v>
      </c>
      <c r="M98" s="36">
        <f t="shared" si="21"/>
        <v>0</v>
      </c>
    </row>
    <row r="99" spans="1:13" s="44" customFormat="1" ht="47.25" hidden="1" x14ac:dyDescent="0.25">
      <c r="A99" s="70" t="s">
        <v>94</v>
      </c>
      <c r="B99" s="42">
        <v>0</v>
      </c>
      <c r="C99" s="42">
        <v>0</v>
      </c>
      <c r="D99" s="66">
        <v>0.2</v>
      </c>
      <c r="E99" s="66">
        <v>0.2</v>
      </c>
      <c r="F99" s="68">
        <f>E99*100/D99</f>
        <v>100</v>
      </c>
      <c r="G99" s="66">
        <v>0</v>
      </c>
      <c r="H99" s="66">
        <f>E99+G99</f>
        <v>0.2</v>
      </c>
      <c r="I99" s="66"/>
      <c r="J99" s="66"/>
      <c r="K99" s="66"/>
      <c r="L99" s="8">
        <f t="shared" si="17"/>
        <v>0.2</v>
      </c>
      <c r="M99" s="36">
        <f t="shared" si="21"/>
        <v>0</v>
      </c>
    </row>
    <row r="100" spans="1:13" s="44" customFormat="1" ht="31.5" hidden="1" x14ac:dyDescent="0.25">
      <c r="A100" s="70" t="s">
        <v>95</v>
      </c>
      <c r="B100" s="42">
        <v>509.6</v>
      </c>
      <c r="C100" s="42">
        <v>23.2</v>
      </c>
      <c r="D100" s="66">
        <v>1196.8</v>
      </c>
      <c r="E100" s="66">
        <v>812.7</v>
      </c>
      <c r="F100" s="68">
        <f t="shared" ref="F100:F101" si="22">E100*100/D100</f>
        <v>67.906082887700535</v>
      </c>
      <c r="G100" s="66">
        <v>237.1</v>
      </c>
      <c r="H100" s="66">
        <f>E100+G100</f>
        <v>1049.8</v>
      </c>
      <c r="I100" s="66"/>
      <c r="J100" s="66"/>
      <c r="K100" s="66"/>
      <c r="L100" s="8">
        <f t="shared" si="17"/>
        <v>1049.8</v>
      </c>
      <c r="M100" s="36">
        <f t="shared" si="21"/>
        <v>147</v>
      </c>
    </row>
    <row r="101" spans="1:13" s="44" customFormat="1" hidden="1" x14ac:dyDescent="0.25">
      <c r="A101" s="70" t="s">
        <v>96</v>
      </c>
      <c r="B101" s="42">
        <v>0</v>
      </c>
      <c r="C101" s="42">
        <v>0</v>
      </c>
      <c r="D101" s="66">
        <v>11</v>
      </c>
      <c r="E101" s="66">
        <v>0</v>
      </c>
      <c r="F101" s="68">
        <f t="shared" si="22"/>
        <v>0</v>
      </c>
      <c r="G101" s="66">
        <v>11</v>
      </c>
      <c r="H101" s="66">
        <f>E101+G101</f>
        <v>11</v>
      </c>
      <c r="I101" s="66"/>
      <c r="J101" s="66"/>
      <c r="K101" s="66"/>
      <c r="L101" s="8">
        <f t="shared" si="17"/>
        <v>11</v>
      </c>
      <c r="M101" s="36">
        <f t="shared" si="21"/>
        <v>0</v>
      </c>
    </row>
    <row r="102" spans="1:13" s="40" customFormat="1" ht="31.5" hidden="1" x14ac:dyDescent="0.25">
      <c r="A102" s="34" t="s">
        <v>47</v>
      </c>
      <c r="B102" s="35"/>
      <c r="C102" s="35"/>
      <c r="D102" s="64"/>
      <c r="E102" s="64"/>
      <c r="F102" s="64"/>
      <c r="G102" s="64"/>
      <c r="H102" s="64"/>
      <c r="I102" s="64"/>
      <c r="J102" s="64"/>
      <c r="K102" s="64"/>
      <c r="L102" s="8">
        <f t="shared" si="17"/>
        <v>0</v>
      </c>
      <c r="M102" s="36">
        <f t="shared" si="21"/>
        <v>0</v>
      </c>
    </row>
    <row r="103" spans="1:13" s="2" customFormat="1" ht="31.5" hidden="1" x14ac:dyDescent="0.25">
      <c r="A103" s="70" t="s">
        <v>97</v>
      </c>
      <c r="B103" s="42">
        <v>360</v>
      </c>
      <c r="C103" s="42">
        <v>0</v>
      </c>
      <c r="D103" s="66"/>
      <c r="E103" s="66"/>
      <c r="F103" s="66"/>
      <c r="G103" s="66"/>
      <c r="H103" s="66"/>
      <c r="I103" s="66"/>
      <c r="J103" s="66"/>
      <c r="K103" s="66"/>
      <c r="L103" s="8">
        <f t="shared" si="17"/>
        <v>0</v>
      </c>
      <c r="M103" s="36">
        <f t="shared" si="21"/>
        <v>0</v>
      </c>
    </row>
    <row r="104" spans="1:13" s="2" customFormat="1" hidden="1" x14ac:dyDescent="0.25">
      <c r="A104" s="41"/>
      <c r="B104" s="42"/>
      <c r="C104" s="42"/>
      <c r="D104" s="66"/>
      <c r="E104" s="66"/>
      <c r="F104" s="66"/>
      <c r="G104" s="66"/>
      <c r="H104" s="66"/>
      <c r="I104" s="66"/>
      <c r="J104" s="66"/>
      <c r="K104" s="66"/>
      <c r="L104" s="8">
        <f t="shared" si="17"/>
        <v>0</v>
      </c>
      <c r="M104" s="36">
        <f t="shared" si="21"/>
        <v>0</v>
      </c>
    </row>
    <row r="105" spans="1:13" s="2" customFormat="1" hidden="1" x14ac:dyDescent="0.25">
      <c r="A105" s="41"/>
      <c r="B105" s="42"/>
      <c r="C105" s="42"/>
      <c r="D105" s="66"/>
      <c r="E105" s="66"/>
      <c r="F105" s="66"/>
      <c r="G105" s="66"/>
      <c r="H105" s="66"/>
      <c r="I105" s="66"/>
      <c r="J105" s="66"/>
      <c r="K105" s="66"/>
      <c r="L105" s="8">
        <f t="shared" si="17"/>
        <v>0</v>
      </c>
      <c r="M105" s="36">
        <f t="shared" si="21"/>
        <v>0</v>
      </c>
    </row>
    <row r="106" spans="1:13" hidden="1" x14ac:dyDescent="0.25">
      <c r="A106" s="41"/>
      <c r="B106" s="42"/>
      <c r="C106" s="42"/>
      <c r="D106" s="66"/>
      <c r="E106" s="66"/>
      <c r="F106" s="66"/>
      <c r="G106" s="66"/>
      <c r="H106" s="66"/>
      <c r="I106" s="66"/>
      <c r="J106" s="66"/>
      <c r="K106" s="66"/>
      <c r="L106" s="8">
        <f t="shared" si="17"/>
        <v>0</v>
      </c>
      <c r="M106" s="36">
        <f t="shared" si="21"/>
        <v>0</v>
      </c>
    </row>
    <row r="107" spans="1:13" hidden="1" x14ac:dyDescent="0.25">
      <c r="A107" s="41"/>
      <c r="B107" s="42"/>
      <c r="C107" s="42"/>
      <c r="D107" s="66"/>
      <c r="E107" s="66"/>
      <c r="F107" s="66"/>
      <c r="G107" s="66"/>
      <c r="H107" s="66"/>
      <c r="I107" s="66"/>
      <c r="J107" s="66"/>
      <c r="K107" s="66"/>
      <c r="L107" s="8">
        <f t="shared" si="17"/>
        <v>0</v>
      </c>
      <c r="M107" s="36">
        <f t="shared" si="21"/>
        <v>0</v>
      </c>
    </row>
    <row r="108" spans="1:13" hidden="1" x14ac:dyDescent="0.25">
      <c r="A108" s="41"/>
      <c r="B108" s="42"/>
      <c r="C108" s="42"/>
      <c r="D108" s="66"/>
      <c r="E108" s="66"/>
      <c r="F108" s="66"/>
      <c r="G108" s="66"/>
      <c r="H108" s="66"/>
      <c r="I108" s="66"/>
      <c r="J108" s="66"/>
      <c r="K108" s="66"/>
      <c r="L108" s="8">
        <f t="shared" si="17"/>
        <v>0</v>
      </c>
      <c r="M108" s="36">
        <f t="shared" si="21"/>
        <v>0</v>
      </c>
    </row>
    <row r="109" spans="1:13" hidden="1" x14ac:dyDescent="0.25">
      <c r="A109" s="41"/>
      <c r="B109" s="42"/>
      <c r="C109" s="42"/>
      <c r="D109" s="66"/>
      <c r="E109" s="66"/>
      <c r="F109" s="66"/>
      <c r="G109" s="66"/>
      <c r="H109" s="66"/>
      <c r="I109" s="66"/>
      <c r="J109" s="66"/>
      <c r="K109" s="66"/>
      <c r="L109" s="8">
        <f t="shared" si="17"/>
        <v>0</v>
      </c>
      <c r="M109" s="36">
        <f t="shared" si="21"/>
        <v>0</v>
      </c>
    </row>
    <row r="110" spans="1:13" hidden="1" x14ac:dyDescent="0.25">
      <c r="A110" s="41"/>
      <c r="B110" s="42"/>
      <c r="C110" s="42"/>
      <c r="D110" s="66"/>
      <c r="E110" s="66"/>
      <c r="F110" s="66"/>
      <c r="G110" s="66"/>
      <c r="H110" s="66"/>
      <c r="I110" s="66"/>
      <c r="J110" s="66"/>
      <c r="K110" s="66"/>
      <c r="L110" s="8">
        <f t="shared" si="17"/>
        <v>0</v>
      </c>
      <c r="M110" s="36">
        <f t="shared" si="21"/>
        <v>0</v>
      </c>
    </row>
    <row r="111" spans="1:13" hidden="1" x14ac:dyDescent="0.25">
      <c r="A111" s="41"/>
      <c r="B111" s="42"/>
      <c r="C111" s="42"/>
      <c r="D111" s="66"/>
      <c r="E111" s="66"/>
      <c r="F111" s="66"/>
      <c r="G111" s="66"/>
      <c r="H111" s="66"/>
      <c r="I111" s="66"/>
      <c r="J111" s="66"/>
      <c r="K111" s="66"/>
      <c r="L111" s="8">
        <f t="shared" si="17"/>
        <v>0</v>
      </c>
      <c r="M111" s="36">
        <f t="shared" si="21"/>
        <v>0</v>
      </c>
    </row>
    <row r="112" spans="1:13" hidden="1" x14ac:dyDescent="0.25">
      <c r="A112" s="41"/>
      <c r="B112" s="42"/>
      <c r="C112" s="42"/>
      <c r="D112" s="66"/>
      <c r="E112" s="66"/>
      <c r="F112" s="66"/>
      <c r="G112" s="66"/>
      <c r="H112" s="66"/>
      <c r="I112" s="66"/>
      <c r="J112" s="66"/>
      <c r="K112" s="66"/>
      <c r="L112" s="8">
        <f t="shared" si="17"/>
        <v>0</v>
      </c>
      <c r="M112" s="36">
        <f t="shared" si="21"/>
        <v>0</v>
      </c>
    </row>
    <row r="113" spans="1:13" hidden="1" x14ac:dyDescent="0.25">
      <c r="A113" s="41"/>
      <c r="B113" s="42"/>
      <c r="C113" s="42"/>
      <c r="D113" s="66"/>
      <c r="E113" s="66"/>
      <c r="F113" s="66"/>
      <c r="G113" s="66"/>
      <c r="H113" s="66"/>
      <c r="I113" s="66"/>
      <c r="J113" s="66"/>
      <c r="K113" s="66"/>
      <c r="L113" s="8">
        <f t="shared" si="17"/>
        <v>0</v>
      </c>
      <c r="M113" s="36">
        <f t="shared" si="21"/>
        <v>0</v>
      </c>
    </row>
    <row r="114" spans="1:13" hidden="1" x14ac:dyDescent="0.25">
      <c r="A114" s="41"/>
      <c r="B114" s="42"/>
      <c r="C114" s="42"/>
      <c r="D114" s="66"/>
      <c r="E114" s="66"/>
      <c r="F114" s="66"/>
      <c r="G114" s="66"/>
      <c r="H114" s="66"/>
      <c r="I114" s="66"/>
      <c r="J114" s="66"/>
      <c r="K114" s="66"/>
      <c r="L114" s="8">
        <f t="shared" si="17"/>
        <v>0</v>
      </c>
      <c r="M114" s="36">
        <f t="shared" si="21"/>
        <v>0</v>
      </c>
    </row>
    <row r="115" spans="1:13" hidden="1" x14ac:dyDescent="0.25">
      <c r="A115" s="41"/>
      <c r="B115" s="42"/>
      <c r="C115" s="42"/>
      <c r="D115" s="66"/>
      <c r="E115" s="66"/>
      <c r="F115" s="66"/>
      <c r="G115" s="66"/>
      <c r="H115" s="66"/>
      <c r="I115" s="66"/>
      <c r="J115" s="66"/>
      <c r="K115" s="66"/>
      <c r="L115" s="8">
        <f t="shared" si="17"/>
        <v>0</v>
      </c>
      <c r="M115" s="36">
        <f t="shared" si="21"/>
        <v>0</v>
      </c>
    </row>
    <row r="116" spans="1:13" hidden="1" x14ac:dyDescent="0.25"/>
  </sheetData>
  <mergeCells count="3">
    <mergeCell ref="A2:L2"/>
    <mergeCell ref="A3:L3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workbookViewId="0">
      <selection activeCell="A2" sqref="A2:M44"/>
    </sheetView>
  </sheetViews>
  <sheetFormatPr defaultRowHeight="15" x14ac:dyDescent="0.25"/>
  <sheetData>
    <row r="2" spans="1:13" ht="94.5" x14ac:dyDescent="0.25">
      <c r="A2" s="23"/>
      <c r="B2" s="5" t="s">
        <v>0</v>
      </c>
      <c r="C2" s="24" t="s">
        <v>26</v>
      </c>
      <c r="D2" s="5" t="s">
        <v>32</v>
      </c>
      <c r="E2" s="5" t="s">
        <v>34</v>
      </c>
      <c r="F2" s="5" t="s">
        <v>3</v>
      </c>
      <c r="G2" s="27" t="s">
        <v>29</v>
      </c>
      <c r="H2" s="5" t="s">
        <v>35</v>
      </c>
      <c r="I2" s="28" t="s">
        <v>33</v>
      </c>
      <c r="J2" s="27" t="s">
        <v>30</v>
      </c>
      <c r="K2" s="27" t="s">
        <v>31</v>
      </c>
      <c r="L2" s="25" t="s">
        <v>1</v>
      </c>
      <c r="M2" s="25" t="s">
        <v>25</v>
      </c>
    </row>
    <row r="3" spans="1:13" ht="15.75" x14ac:dyDescent="0.25">
      <c r="A3" s="14" t="s">
        <v>4</v>
      </c>
      <c r="B3" s="13">
        <f>B4+B5+B6+B8+B10+B13+B14+B15+B17+B18+B19+B20+B21+B22+B23+B24</f>
        <v>241358.19999999998</v>
      </c>
      <c r="C3" s="13">
        <f>C4+C5+C6+C8+C10+C13+C14+C15+C16+C17+C18+C19+C20+C21+C22+C23+C24</f>
        <v>3809.4810000000002</v>
      </c>
      <c r="D3" s="13">
        <f>D4+D5+D6+D8+D10+D13+D14+D15+D18+D19+D20+D21+D22+D23+D24</f>
        <v>291419.09999999998</v>
      </c>
      <c r="E3" s="13">
        <f t="shared" ref="E3:M3" si="0">E4+E5+E6+E8+E10+E13+E14+E15+E18+E19+E20+E21+E22+E23+E24</f>
        <v>199396.80000000008</v>
      </c>
      <c r="F3" s="13" t="e">
        <f t="shared" si="0"/>
        <v>#DIV/0!</v>
      </c>
      <c r="G3" s="13">
        <f t="shared" si="0"/>
        <v>39180.1</v>
      </c>
      <c r="H3" s="13">
        <f t="shared" si="0"/>
        <v>238576.90000000008</v>
      </c>
      <c r="I3" s="13">
        <f t="shared" si="0"/>
        <v>0</v>
      </c>
      <c r="J3" s="13">
        <f t="shared" si="0"/>
        <v>23440.7</v>
      </c>
      <c r="K3" s="13">
        <f t="shared" si="0"/>
        <v>24546.1</v>
      </c>
      <c r="L3" s="13">
        <f t="shared" si="0"/>
        <v>286563.7</v>
      </c>
      <c r="M3" s="13">
        <f t="shared" si="0"/>
        <v>4855.3999999999742</v>
      </c>
    </row>
    <row r="4" spans="1:13" ht="78.75" x14ac:dyDescent="0.25">
      <c r="A4" s="17" t="s">
        <v>5</v>
      </c>
      <c r="B4" s="8">
        <v>170292.1</v>
      </c>
      <c r="C4" s="8">
        <f>789.244+1885.823</f>
        <v>2675.067</v>
      </c>
      <c r="D4" s="8">
        <v>209913.3</v>
      </c>
      <c r="E4" s="8">
        <v>141053.70000000001</v>
      </c>
      <c r="F4" s="13">
        <f t="shared" ref="F4:F27" si="1">E4/D4*100</f>
        <v>67.196170990594695</v>
      </c>
      <c r="G4" s="7">
        <f>21756.1+12030.5-840</f>
        <v>32946.6</v>
      </c>
      <c r="H4" s="13">
        <f t="shared" ref="H4:H24" si="2">E4+G4</f>
        <v>174000.30000000002</v>
      </c>
      <c r="I4" s="7"/>
      <c r="J4" s="7">
        <v>21833.5</v>
      </c>
      <c r="K4" s="7">
        <v>23096.5</v>
      </c>
      <c r="L4" s="8">
        <f>E4+G4+J4+K4</f>
        <v>218930.30000000002</v>
      </c>
      <c r="M4" s="12">
        <f>D4-L4</f>
        <v>-9017.0000000000291</v>
      </c>
    </row>
    <row r="5" spans="1:13" ht="47.25" x14ac:dyDescent="0.25">
      <c r="A5" s="17" t="s">
        <v>6</v>
      </c>
      <c r="B5" s="8">
        <v>257.8</v>
      </c>
      <c r="C5" s="8"/>
      <c r="D5" s="8">
        <v>148</v>
      </c>
      <c r="E5" s="8">
        <v>76.7</v>
      </c>
      <c r="F5" s="13">
        <f t="shared" si="1"/>
        <v>51.824324324324323</v>
      </c>
      <c r="G5" s="7"/>
      <c r="H5" s="13">
        <f t="shared" si="2"/>
        <v>76.7</v>
      </c>
      <c r="I5" s="7"/>
      <c r="J5" s="7"/>
      <c r="K5" s="7"/>
      <c r="L5" s="8">
        <f>E5+G5+J5+K5</f>
        <v>76.7</v>
      </c>
      <c r="M5" s="12">
        <f t="shared" ref="M5:M24" si="3">D5-L5</f>
        <v>71.3</v>
      </c>
    </row>
    <row r="6" spans="1:13" ht="31.5" x14ac:dyDescent="0.25">
      <c r="A6" s="17" t="s">
        <v>7</v>
      </c>
      <c r="B6" s="8">
        <v>1031.0999999999999</v>
      </c>
      <c r="C6" s="8">
        <f>50.477+95.952</f>
        <v>146.429</v>
      </c>
      <c r="D6" s="8">
        <v>1092.2</v>
      </c>
      <c r="E6" s="8">
        <v>677.4</v>
      </c>
      <c r="F6" s="13">
        <f t="shared" si="1"/>
        <v>62.021607764145756</v>
      </c>
      <c r="G6" s="7">
        <v>96</v>
      </c>
      <c r="H6" s="13">
        <f t="shared" si="2"/>
        <v>773.4</v>
      </c>
      <c r="I6" s="7"/>
      <c r="J6" s="7"/>
      <c r="K6" s="7"/>
      <c r="L6" s="8">
        <f t="shared" ref="L6:L44" si="4">E6+G6+J6+K6</f>
        <v>773.4</v>
      </c>
      <c r="M6" s="12">
        <f t="shared" si="3"/>
        <v>318.80000000000007</v>
      </c>
    </row>
    <row r="7" spans="1:13" ht="15.75" x14ac:dyDescent="0.25">
      <c r="A7" s="17" t="s">
        <v>99</v>
      </c>
      <c r="B7" s="8">
        <f>B8+B10</f>
        <v>14083.1</v>
      </c>
      <c r="C7" s="8">
        <f t="shared" ref="C7:M7" si="5">C8+C10</f>
        <v>105.251</v>
      </c>
      <c r="D7" s="8">
        <f t="shared" si="5"/>
        <v>15447.1</v>
      </c>
      <c r="E7" s="8">
        <f t="shared" si="5"/>
        <v>10549.300000000001</v>
      </c>
      <c r="F7" s="8">
        <f t="shared" si="5"/>
        <v>155.84596153011304</v>
      </c>
      <c r="G7" s="8">
        <f t="shared" si="5"/>
        <v>1841.0000000000002</v>
      </c>
      <c r="H7" s="8">
        <f t="shared" si="5"/>
        <v>12390.300000000001</v>
      </c>
      <c r="I7" s="8">
        <f t="shared" si="5"/>
        <v>0</v>
      </c>
      <c r="J7" s="8">
        <f t="shared" si="5"/>
        <v>1607.2</v>
      </c>
      <c r="K7" s="8">
        <f t="shared" si="5"/>
        <v>1449.6</v>
      </c>
      <c r="L7" s="8">
        <f t="shared" si="5"/>
        <v>15447.100000000002</v>
      </c>
      <c r="M7" s="8">
        <f t="shared" si="5"/>
        <v>0</v>
      </c>
    </row>
    <row r="8" spans="1:13" ht="47.25" x14ac:dyDescent="0.25">
      <c r="A8" s="17" t="s">
        <v>8</v>
      </c>
      <c r="B8" s="8">
        <v>477.6</v>
      </c>
      <c r="C8" s="8">
        <v>38.07</v>
      </c>
      <c r="D8" s="8">
        <v>442.6</v>
      </c>
      <c r="E8" s="8">
        <v>390.1</v>
      </c>
      <c r="F8" s="13">
        <f t="shared" si="1"/>
        <v>88.138273836421149</v>
      </c>
      <c r="G8" s="7">
        <v>52.5</v>
      </c>
      <c r="H8" s="13">
        <f>E8+G8</f>
        <v>442.6</v>
      </c>
      <c r="I8" s="7"/>
      <c r="J8" s="7"/>
      <c r="K8" s="7"/>
      <c r="L8" s="8">
        <f t="shared" si="4"/>
        <v>442.6</v>
      </c>
      <c r="M8" s="12">
        <f t="shared" si="3"/>
        <v>0</v>
      </c>
    </row>
    <row r="9" spans="1:13" ht="31.5" x14ac:dyDescent="0.25">
      <c r="A9" s="18" t="s">
        <v>9</v>
      </c>
      <c r="B9" s="8">
        <v>477.6</v>
      </c>
      <c r="C9" s="8">
        <v>38.07</v>
      </c>
      <c r="D9" s="8">
        <v>442.6</v>
      </c>
      <c r="E9" s="8">
        <v>390.1</v>
      </c>
      <c r="F9" s="13">
        <f t="shared" si="1"/>
        <v>88.138273836421149</v>
      </c>
      <c r="G9" s="7">
        <f>56.9-4.4</f>
        <v>52.5</v>
      </c>
      <c r="H9" s="13">
        <f t="shared" si="2"/>
        <v>442.6</v>
      </c>
      <c r="I9" s="7"/>
      <c r="J9" s="7"/>
      <c r="K9" s="7"/>
      <c r="L9" s="8">
        <f t="shared" si="4"/>
        <v>442.6</v>
      </c>
      <c r="M9" s="12">
        <f t="shared" si="3"/>
        <v>0</v>
      </c>
    </row>
    <row r="10" spans="1:13" ht="78.75" x14ac:dyDescent="0.25">
      <c r="A10" s="17" t="s">
        <v>10</v>
      </c>
      <c r="B10" s="57">
        <v>13605.5</v>
      </c>
      <c r="C10" s="7">
        <f t="shared" ref="C10:K10" si="6">+C11+C12</f>
        <v>67.180999999999997</v>
      </c>
      <c r="D10" s="7">
        <f t="shared" si="6"/>
        <v>15004.5</v>
      </c>
      <c r="E10" s="7">
        <f t="shared" si="6"/>
        <v>10159.200000000001</v>
      </c>
      <c r="F10" s="13">
        <f t="shared" si="1"/>
        <v>67.707687693691895</v>
      </c>
      <c r="G10" s="7">
        <f t="shared" si="6"/>
        <v>1788.5000000000002</v>
      </c>
      <c r="H10" s="13">
        <f t="shared" si="2"/>
        <v>11947.7</v>
      </c>
      <c r="I10" s="7">
        <f t="shared" si="6"/>
        <v>0</v>
      </c>
      <c r="J10" s="7">
        <f t="shared" si="6"/>
        <v>1607.2</v>
      </c>
      <c r="K10" s="7">
        <f t="shared" si="6"/>
        <v>1449.6</v>
      </c>
      <c r="L10" s="8">
        <f t="shared" si="4"/>
        <v>15004.500000000002</v>
      </c>
      <c r="M10" s="12">
        <f t="shared" si="3"/>
        <v>0</v>
      </c>
    </row>
    <row r="11" spans="1:13" ht="15.75" x14ac:dyDescent="0.25">
      <c r="A11" s="18" t="s">
        <v>11</v>
      </c>
      <c r="B11" s="8">
        <v>10071.700000000001</v>
      </c>
      <c r="C11" s="8">
        <f>40.231+26.95</f>
        <v>67.180999999999997</v>
      </c>
      <c r="D11" s="8">
        <f>11493.3-96.6+92.7</f>
        <v>11489.4</v>
      </c>
      <c r="E11" s="8">
        <v>7108</v>
      </c>
      <c r="F11" s="13">
        <f t="shared" si="1"/>
        <v>61.865719706860233</v>
      </c>
      <c r="G11" s="7">
        <f>1264.9+4.4+55.3</f>
        <v>1324.6000000000001</v>
      </c>
      <c r="H11" s="13">
        <f t="shared" si="2"/>
        <v>8432.6</v>
      </c>
      <c r="I11" s="7"/>
      <c r="J11" s="7">
        <f>744.6+862.6</f>
        <v>1607.2</v>
      </c>
      <c r="K11" s="7">
        <f>645.5+804.1</f>
        <v>1449.6</v>
      </c>
      <c r="L11" s="8">
        <f>E11+G11+J11+K11</f>
        <v>11489.400000000001</v>
      </c>
      <c r="M11" s="12">
        <f t="shared" si="3"/>
        <v>0</v>
      </c>
    </row>
    <row r="12" spans="1:13" ht="31.5" x14ac:dyDescent="0.25">
      <c r="A12" s="18" t="s">
        <v>12</v>
      </c>
      <c r="B12" s="8">
        <v>3533.8</v>
      </c>
      <c r="C12" s="8"/>
      <c r="D12" s="8">
        <v>3515.1</v>
      </c>
      <c r="E12" s="8">
        <v>3051.2</v>
      </c>
      <c r="F12" s="13">
        <f t="shared" si="1"/>
        <v>86.802651418167329</v>
      </c>
      <c r="G12" s="7">
        <f>519.2-55.3</f>
        <v>463.90000000000003</v>
      </c>
      <c r="H12" s="13">
        <f t="shared" si="2"/>
        <v>3515.1</v>
      </c>
      <c r="I12" s="7"/>
      <c r="J12" s="7"/>
      <c r="K12" s="7"/>
      <c r="L12" s="8">
        <f>E12+G12+J12+K12</f>
        <v>3515.1</v>
      </c>
      <c r="M12" s="12">
        <f>D12-L12</f>
        <v>0</v>
      </c>
    </row>
    <row r="13" spans="1:13" ht="31.5" x14ac:dyDescent="0.25">
      <c r="A13" s="17" t="s">
        <v>13</v>
      </c>
      <c r="B13" s="8"/>
      <c r="C13" s="8"/>
      <c r="D13" s="8"/>
      <c r="E13" s="8"/>
      <c r="F13" s="13" t="e">
        <f t="shared" si="1"/>
        <v>#DIV/0!</v>
      </c>
      <c r="G13" s="7"/>
      <c r="H13" s="13">
        <f t="shared" si="2"/>
        <v>0</v>
      </c>
      <c r="I13" s="7"/>
      <c r="J13" s="7"/>
      <c r="K13" s="7"/>
      <c r="L13" s="8">
        <f t="shared" si="4"/>
        <v>0</v>
      </c>
      <c r="M13" s="12">
        <f t="shared" si="3"/>
        <v>0</v>
      </c>
    </row>
    <row r="14" spans="1:13" ht="94.5" x14ac:dyDescent="0.25">
      <c r="A14" s="17" t="s">
        <v>14</v>
      </c>
      <c r="B14" s="8">
        <v>1172.4000000000001</v>
      </c>
      <c r="C14" s="8"/>
      <c r="D14" s="8">
        <f>2660.3+96.6</f>
        <v>2756.9</v>
      </c>
      <c r="E14" s="8">
        <v>2162.6999999999998</v>
      </c>
      <c r="F14" s="13">
        <f t="shared" si="1"/>
        <v>78.446806195364346</v>
      </c>
      <c r="G14" s="7"/>
      <c r="H14" s="13">
        <f t="shared" si="2"/>
        <v>2162.6999999999998</v>
      </c>
      <c r="I14" s="7"/>
      <c r="J14" s="7"/>
      <c r="K14" s="7"/>
      <c r="L14" s="8">
        <f t="shared" si="4"/>
        <v>2162.6999999999998</v>
      </c>
      <c r="M14" s="12">
        <f t="shared" si="3"/>
        <v>594.20000000000027</v>
      </c>
    </row>
    <row r="15" spans="1:13" ht="47.25" x14ac:dyDescent="0.25">
      <c r="A15" s="17" t="s">
        <v>15</v>
      </c>
      <c r="B15" s="8">
        <v>5031.6000000000004</v>
      </c>
      <c r="C15" s="8">
        <f>61.834+114.9</f>
        <v>176.73400000000001</v>
      </c>
      <c r="D15" s="8">
        <v>3507.2</v>
      </c>
      <c r="E15" s="8">
        <v>2740.9</v>
      </c>
      <c r="F15" s="13">
        <f t="shared" si="1"/>
        <v>78.150661496350367</v>
      </c>
      <c r="G15" s="7">
        <v>180.7</v>
      </c>
      <c r="H15" s="13">
        <f t="shared" si="2"/>
        <v>2921.6</v>
      </c>
      <c r="I15" s="7"/>
      <c r="J15" s="7"/>
      <c r="K15" s="7"/>
      <c r="L15" s="8">
        <f t="shared" si="4"/>
        <v>2921.6</v>
      </c>
      <c r="M15" s="12">
        <f t="shared" si="3"/>
        <v>585.59999999999991</v>
      </c>
    </row>
    <row r="16" spans="1:13" ht="31.5" x14ac:dyDescent="0.25">
      <c r="A16" s="17" t="s">
        <v>16</v>
      </c>
      <c r="B16" s="8">
        <v>305.2</v>
      </c>
      <c r="C16" s="8"/>
      <c r="D16" s="8">
        <v>200</v>
      </c>
      <c r="E16" s="8">
        <v>180</v>
      </c>
      <c r="F16" s="13">
        <f t="shared" si="1"/>
        <v>90</v>
      </c>
      <c r="G16" s="7"/>
      <c r="H16" s="13">
        <f t="shared" si="2"/>
        <v>180</v>
      </c>
      <c r="I16" s="7"/>
      <c r="J16" s="7"/>
      <c r="K16" s="7"/>
      <c r="L16" s="8">
        <f t="shared" si="4"/>
        <v>180</v>
      </c>
      <c r="M16" s="12">
        <f t="shared" si="3"/>
        <v>20</v>
      </c>
    </row>
    <row r="17" spans="1:13" ht="78.75" x14ac:dyDescent="0.25">
      <c r="A17" s="17" t="s">
        <v>17</v>
      </c>
      <c r="B17" s="58"/>
      <c r="C17" s="8"/>
      <c r="D17" s="8">
        <v>132</v>
      </c>
      <c r="E17" s="8">
        <v>132</v>
      </c>
      <c r="F17" s="13">
        <f t="shared" si="1"/>
        <v>100</v>
      </c>
      <c r="G17" s="7"/>
      <c r="H17" s="13">
        <f t="shared" si="2"/>
        <v>132</v>
      </c>
      <c r="I17" s="7"/>
      <c r="J17" s="7"/>
      <c r="K17" s="7"/>
      <c r="L17" s="8">
        <f t="shared" si="4"/>
        <v>132</v>
      </c>
      <c r="M17" s="12">
        <f t="shared" si="3"/>
        <v>0</v>
      </c>
    </row>
    <row r="18" spans="1:13" ht="47.25" x14ac:dyDescent="0.25">
      <c r="A18" s="17" t="s">
        <v>18</v>
      </c>
      <c r="B18" s="58"/>
      <c r="C18" s="8"/>
      <c r="D18" s="8"/>
      <c r="E18" s="8"/>
      <c r="F18" s="13" t="e">
        <f t="shared" si="1"/>
        <v>#DIV/0!</v>
      </c>
      <c r="G18" s="7"/>
      <c r="H18" s="13">
        <f t="shared" si="2"/>
        <v>0</v>
      </c>
      <c r="I18" s="7"/>
      <c r="J18" s="7"/>
      <c r="K18" s="7"/>
      <c r="L18" s="8">
        <f t="shared" si="4"/>
        <v>0</v>
      </c>
      <c r="M18" s="12">
        <f t="shared" si="3"/>
        <v>0</v>
      </c>
    </row>
    <row r="19" spans="1:13" ht="110.25" x14ac:dyDescent="0.25">
      <c r="A19" s="17" t="s">
        <v>20</v>
      </c>
      <c r="B19" s="58">
        <v>893.4</v>
      </c>
      <c r="C19" s="8"/>
      <c r="D19" s="8">
        <v>1073</v>
      </c>
      <c r="E19" s="8">
        <v>1054.7</v>
      </c>
      <c r="F19" s="13">
        <f t="shared" si="1"/>
        <v>98.294501397949674</v>
      </c>
      <c r="G19" s="7">
        <v>40.4</v>
      </c>
      <c r="H19" s="13">
        <f t="shared" si="2"/>
        <v>1095.1000000000001</v>
      </c>
      <c r="I19" s="7"/>
      <c r="J19" s="7"/>
      <c r="K19" s="7"/>
      <c r="L19" s="8">
        <f t="shared" si="4"/>
        <v>1095.1000000000001</v>
      </c>
      <c r="M19" s="12">
        <f t="shared" si="3"/>
        <v>-22.100000000000136</v>
      </c>
    </row>
    <row r="20" spans="1:13" ht="110.25" x14ac:dyDescent="0.25">
      <c r="A20" s="17" t="s">
        <v>21</v>
      </c>
      <c r="B20" s="58"/>
      <c r="C20" s="8"/>
      <c r="D20" s="8"/>
      <c r="E20" s="8"/>
      <c r="F20" s="13" t="e">
        <f t="shared" si="1"/>
        <v>#DIV/0!</v>
      </c>
      <c r="G20" s="7"/>
      <c r="H20" s="13">
        <f t="shared" si="2"/>
        <v>0</v>
      </c>
      <c r="I20" s="7"/>
      <c r="J20" s="7"/>
      <c r="K20" s="7"/>
      <c r="L20" s="8">
        <f t="shared" si="4"/>
        <v>0</v>
      </c>
      <c r="M20" s="12">
        <f t="shared" si="3"/>
        <v>0</v>
      </c>
    </row>
    <row r="21" spans="1:13" ht="63" x14ac:dyDescent="0.25">
      <c r="A21" s="17" t="s">
        <v>19</v>
      </c>
      <c r="B21" s="58">
        <v>33876.400000000001</v>
      </c>
      <c r="C21" s="8"/>
      <c r="D21" s="8">
        <v>38886.800000000003</v>
      </c>
      <c r="E21" s="8">
        <v>25531.200000000001</v>
      </c>
      <c r="F21" s="13">
        <f t="shared" si="1"/>
        <v>65.655183764156462</v>
      </c>
      <c r="G21" s="7">
        <f>45+260+281.6+1137+455+263.6+210.6+50.4+308.7+115</f>
        <v>3126.8999999999996</v>
      </c>
      <c r="H21" s="13">
        <f t="shared" si="2"/>
        <v>28658.1</v>
      </c>
      <c r="I21" s="7"/>
      <c r="J21" s="7"/>
      <c r="K21" s="7"/>
      <c r="L21" s="8">
        <f t="shared" si="4"/>
        <v>28658.1</v>
      </c>
      <c r="M21" s="12">
        <f t="shared" si="3"/>
        <v>10228.700000000004</v>
      </c>
    </row>
    <row r="22" spans="1:13" ht="47.25" x14ac:dyDescent="0.25">
      <c r="A22" s="17" t="s">
        <v>22</v>
      </c>
      <c r="B22" s="58">
        <v>1733.2</v>
      </c>
      <c r="C22" s="8">
        <v>6.1</v>
      </c>
      <c r="D22" s="8">
        <v>3233.3</v>
      </c>
      <c r="E22" s="8">
        <v>2101.6</v>
      </c>
      <c r="F22" s="13">
        <f t="shared" si="1"/>
        <v>64.998608233074563</v>
      </c>
      <c r="G22" s="7">
        <v>96.4</v>
      </c>
      <c r="H22" s="13">
        <f t="shared" si="2"/>
        <v>2198</v>
      </c>
      <c r="I22" s="7"/>
      <c r="J22" s="7"/>
      <c r="K22" s="7"/>
      <c r="L22" s="8">
        <f t="shared" si="4"/>
        <v>2198</v>
      </c>
      <c r="M22" s="12">
        <f t="shared" si="3"/>
        <v>1035.3000000000002</v>
      </c>
    </row>
    <row r="23" spans="1:13" ht="63" x14ac:dyDescent="0.25">
      <c r="A23" s="17" t="s">
        <v>23</v>
      </c>
      <c r="B23" s="58">
        <v>6603.3</v>
      </c>
      <c r="C23" s="7">
        <v>485.6</v>
      </c>
      <c r="D23" s="7">
        <v>8457.6</v>
      </c>
      <c r="E23" s="7">
        <v>8066</v>
      </c>
      <c r="F23" s="13">
        <f t="shared" si="1"/>
        <v>95.369844873250088</v>
      </c>
      <c r="G23" s="7">
        <v>322.60000000000002</v>
      </c>
      <c r="H23" s="13">
        <f t="shared" si="2"/>
        <v>8388.6</v>
      </c>
      <c r="I23" s="7"/>
      <c r="J23" s="7"/>
      <c r="K23" s="7"/>
      <c r="L23" s="8">
        <f t="shared" si="4"/>
        <v>8388.6</v>
      </c>
      <c r="M23" s="12">
        <f t="shared" si="3"/>
        <v>69</v>
      </c>
    </row>
    <row r="24" spans="1:13" ht="94.5" x14ac:dyDescent="0.25">
      <c r="A24" s="17" t="s">
        <v>24</v>
      </c>
      <c r="B24" s="58">
        <v>6383.8</v>
      </c>
      <c r="C24" s="8">
        <v>214.3</v>
      </c>
      <c r="D24" s="23">
        <v>6903.7</v>
      </c>
      <c r="E24" s="23">
        <v>5382.6</v>
      </c>
      <c r="F24" s="13">
        <f t="shared" si="1"/>
        <v>77.966887321291495</v>
      </c>
      <c r="G24" s="26">
        <v>529.5</v>
      </c>
      <c r="H24" s="13">
        <f t="shared" si="2"/>
        <v>5912.1</v>
      </c>
      <c r="I24" s="26"/>
      <c r="J24" s="26"/>
      <c r="K24" s="26"/>
      <c r="L24" s="8">
        <f t="shared" si="4"/>
        <v>5912.1</v>
      </c>
      <c r="M24" s="12">
        <f t="shared" si="3"/>
        <v>991.59999999999945</v>
      </c>
    </row>
    <row r="25" spans="1:13" ht="15.75" x14ac:dyDescent="0.25">
      <c r="A25" s="17"/>
      <c r="B25" s="58"/>
      <c r="C25" s="8"/>
      <c r="D25" s="26"/>
      <c r="E25" s="26"/>
      <c r="F25" s="13" t="e">
        <f t="shared" si="1"/>
        <v>#DIV/0!</v>
      </c>
      <c r="G25" s="26"/>
      <c r="H25" s="13"/>
      <c r="I25" s="26"/>
      <c r="J25" s="26"/>
      <c r="K25" s="26"/>
      <c r="L25" s="8">
        <f t="shared" si="4"/>
        <v>0</v>
      </c>
      <c r="M25" s="12"/>
    </row>
    <row r="26" spans="1:13" ht="283.5" x14ac:dyDescent="0.25">
      <c r="A26" s="33" t="s">
        <v>48</v>
      </c>
      <c r="B26" s="59"/>
      <c r="C26" s="62"/>
      <c r="D26" s="26"/>
      <c r="E26" s="26"/>
      <c r="F26" s="13" t="e">
        <f t="shared" si="1"/>
        <v>#DIV/0!</v>
      </c>
      <c r="G26" s="26"/>
      <c r="H26" s="26"/>
      <c r="I26" s="26"/>
      <c r="J26" s="26"/>
      <c r="K26" s="26"/>
      <c r="L26" s="8">
        <f t="shared" si="4"/>
        <v>0</v>
      </c>
      <c r="M26" s="12"/>
    </row>
    <row r="27" spans="1:13" ht="94.5" x14ac:dyDescent="0.25">
      <c r="A27" s="33" t="s">
        <v>100</v>
      </c>
      <c r="B27" s="60">
        <f>B37+B42</f>
        <v>0</v>
      </c>
      <c r="C27" s="60">
        <f t="shared" ref="C27:M27" si="7">C37+C42</f>
        <v>0</v>
      </c>
      <c r="D27" s="60">
        <f t="shared" si="7"/>
        <v>4634.1000000000004</v>
      </c>
      <c r="E27" s="60">
        <f t="shared" si="7"/>
        <v>2385.3999999999996</v>
      </c>
      <c r="F27" s="82">
        <f t="shared" si="1"/>
        <v>51.474935801989588</v>
      </c>
      <c r="G27" s="60">
        <f t="shared" si="7"/>
        <v>699.99999999999989</v>
      </c>
      <c r="H27" s="60">
        <f t="shared" si="7"/>
        <v>3085.3999999999996</v>
      </c>
      <c r="I27" s="60">
        <f t="shared" si="7"/>
        <v>0</v>
      </c>
      <c r="J27" s="60">
        <f t="shared" si="7"/>
        <v>744.6</v>
      </c>
      <c r="K27" s="60">
        <f t="shared" si="7"/>
        <v>804.09999999999991</v>
      </c>
      <c r="L27" s="60">
        <f t="shared" si="7"/>
        <v>4634.1000000000004</v>
      </c>
      <c r="M27" s="60">
        <f t="shared" si="7"/>
        <v>0</v>
      </c>
    </row>
    <row r="28" spans="1:13" ht="78.75" x14ac:dyDescent="0.25">
      <c r="A28" s="34" t="s">
        <v>5</v>
      </c>
      <c r="B28" s="61">
        <v>2986.15</v>
      </c>
      <c r="C28" s="63">
        <v>2675.1</v>
      </c>
      <c r="D28" s="64">
        <v>973.01</v>
      </c>
      <c r="E28" s="64">
        <v>928.02</v>
      </c>
      <c r="F28" s="67">
        <f>E28*100/D28</f>
        <v>95.376203738913276</v>
      </c>
      <c r="G28" s="64">
        <f>66.6+250.6-168.7</f>
        <v>148.5</v>
      </c>
      <c r="H28" s="64">
        <v>928.02</v>
      </c>
      <c r="I28" s="64"/>
      <c r="J28" s="64">
        <v>680</v>
      </c>
      <c r="K28" s="64">
        <v>840</v>
      </c>
      <c r="L28" s="8">
        <f t="shared" si="4"/>
        <v>2596.52</v>
      </c>
      <c r="M28" s="36">
        <f>D28-L28</f>
        <v>-1623.51</v>
      </c>
    </row>
    <row r="29" spans="1:13" ht="78.75" x14ac:dyDescent="0.25">
      <c r="A29" s="34" t="s">
        <v>37</v>
      </c>
      <c r="B29" s="61">
        <v>214.9</v>
      </c>
      <c r="C29" s="63">
        <v>0</v>
      </c>
      <c r="D29" s="64">
        <v>105.3</v>
      </c>
      <c r="E29" s="64">
        <v>34</v>
      </c>
      <c r="F29" s="67">
        <f>E29*100/D29</f>
        <v>32.288698955365625</v>
      </c>
      <c r="G29" s="64">
        <v>0</v>
      </c>
      <c r="H29" s="64">
        <f>E29</f>
        <v>34</v>
      </c>
      <c r="I29" s="64"/>
      <c r="J29" s="64"/>
      <c r="K29" s="64"/>
      <c r="L29" s="8">
        <f t="shared" si="4"/>
        <v>34</v>
      </c>
      <c r="M29" s="36">
        <f t="shared" ref="M29:M44" si="8">D29-L29</f>
        <v>71.3</v>
      </c>
    </row>
    <row r="30" spans="1:13" ht="157.5" x14ac:dyDescent="0.25">
      <c r="A30" s="30" t="s">
        <v>51</v>
      </c>
      <c r="B30" s="69"/>
      <c r="C30" s="26"/>
      <c r="D30" s="26">
        <v>67.2</v>
      </c>
      <c r="E30" s="26">
        <v>16.7</v>
      </c>
      <c r="F30" s="68">
        <f t="shared" ref="F30:F44" si="9">E30*100/D30</f>
        <v>24.851190476190474</v>
      </c>
      <c r="G30" s="26"/>
      <c r="H30" s="26">
        <v>16.7</v>
      </c>
      <c r="I30" s="26"/>
      <c r="J30" s="26"/>
      <c r="K30" s="23"/>
      <c r="L30" s="8">
        <f t="shared" si="4"/>
        <v>16.7</v>
      </c>
      <c r="M30" s="36">
        <f t="shared" si="8"/>
        <v>50.5</v>
      </c>
    </row>
    <row r="31" spans="1:13" ht="94.5" x14ac:dyDescent="0.25">
      <c r="A31" s="30" t="s">
        <v>52</v>
      </c>
      <c r="B31" s="69">
        <v>63.3</v>
      </c>
      <c r="C31" s="26">
        <v>0</v>
      </c>
      <c r="D31" s="26">
        <v>10</v>
      </c>
      <c r="E31" s="26">
        <v>0</v>
      </c>
      <c r="F31" s="68">
        <f t="shared" si="9"/>
        <v>0</v>
      </c>
      <c r="G31" s="26">
        <v>0</v>
      </c>
      <c r="H31" s="26">
        <v>0</v>
      </c>
      <c r="I31" s="26"/>
      <c r="J31" s="26"/>
      <c r="K31" s="23"/>
      <c r="L31" s="8">
        <f t="shared" si="4"/>
        <v>0</v>
      </c>
      <c r="M31" s="36">
        <f t="shared" si="8"/>
        <v>10</v>
      </c>
    </row>
    <row r="32" spans="1:13" ht="94.5" x14ac:dyDescent="0.25">
      <c r="A32" s="30" t="s">
        <v>53</v>
      </c>
      <c r="B32" s="69">
        <v>30.2</v>
      </c>
      <c r="C32" s="26">
        <v>0</v>
      </c>
      <c r="D32" s="26"/>
      <c r="E32" s="26"/>
      <c r="F32" s="68"/>
      <c r="G32" s="26"/>
      <c r="H32" s="26"/>
      <c r="I32" s="26"/>
      <c r="J32" s="26"/>
      <c r="K32" s="23"/>
      <c r="L32" s="8">
        <f t="shared" si="4"/>
        <v>0</v>
      </c>
      <c r="M32" s="36">
        <f t="shared" si="8"/>
        <v>0</v>
      </c>
    </row>
    <row r="33" spans="1:13" ht="63" x14ac:dyDescent="0.25">
      <c r="A33" s="30" t="s">
        <v>54</v>
      </c>
      <c r="B33" s="69"/>
      <c r="C33" s="26"/>
      <c r="D33" s="26">
        <v>10.8</v>
      </c>
      <c r="E33" s="26"/>
      <c r="F33" s="68">
        <f t="shared" si="9"/>
        <v>0</v>
      </c>
      <c r="G33" s="26"/>
      <c r="H33" s="26"/>
      <c r="I33" s="26"/>
      <c r="J33" s="26"/>
      <c r="K33" s="23"/>
      <c r="L33" s="8">
        <f t="shared" si="4"/>
        <v>0</v>
      </c>
      <c r="M33" s="36">
        <f t="shared" si="8"/>
        <v>10.8</v>
      </c>
    </row>
    <row r="34" spans="1:13" ht="173.25" x14ac:dyDescent="0.25">
      <c r="A34" s="30" t="s">
        <v>55</v>
      </c>
      <c r="B34" s="69">
        <v>113</v>
      </c>
      <c r="C34" s="26">
        <v>0</v>
      </c>
      <c r="D34" s="26"/>
      <c r="E34" s="26"/>
      <c r="F34" s="68" t="e">
        <f t="shared" si="9"/>
        <v>#DIV/0!</v>
      </c>
      <c r="G34" s="26"/>
      <c r="H34" s="26"/>
      <c r="I34" s="26"/>
      <c r="J34" s="26"/>
      <c r="K34" s="23"/>
      <c r="L34" s="8">
        <f t="shared" si="4"/>
        <v>0</v>
      </c>
      <c r="M34" s="36">
        <f t="shared" si="8"/>
        <v>0</v>
      </c>
    </row>
    <row r="35" spans="1:13" ht="189" x14ac:dyDescent="0.25">
      <c r="A35" s="30" t="s">
        <v>56</v>
      </c>
      <c r="B35" s="69">
        <v>8.4</v>
      </c>
      <c r="C35" s="26">
        <v>0</v>
      </c>
      <c r="D35" s="26">
        <v>17.3</v>
      </c>
      <c r="E35" s="26">
        <v>17.3</v>
      </c>
      <c r="F35" s="68">
        <f t="shared" si="9"/>
        <v>100</v>
      </c>
      <c r="G35" s="26">
        <v>0</v>
      </c>
      <c r="H35" s="26">
        <f>E35</f>
        <v>17.3</v>
      </c>
      <c r="I35" s="26">
        <v>0</v>
      </c>
      <c r="J35" s="26"/>
      <c r="K35" s="23"/>
      <c r="L35" s="8">
        <f t="shared" si="4"/>
        <v>17.3</v>
      </c>
      <c r="M35" s="36">
        <f t="shared" si="8"/>
        <v>0</v>
      </c>
    </row>
    <row r="36" spans="1:13" ht="31.5" x14ac:dyDescent="0.25">
      <c r="A36" s="34" t="s">
        <v>7</v>
      </c>
      <c r="B36" s="61">
        <v>1031.0999999999999</v>
      </c>
      <c r="C36" s="63">
        <v>146.4</v>
      </c>
      <c r="D36" s="64">
        <v>989.7</v>
      </c>
      <c r="E36" s="64">
        <v>612.20000000000005</v>
      </c>
      <c r="F36" s="73">
        <f t="shared" si="9"/>
        <v>61.857128422754371</v>
      </c>
      <c r="G36" s="64">
        <v>96</v>
      </c>
      <c r="H36" s="64">
        <v>773.4</v>
      </c>
      <c r="I36" s="64"/>
      <c r="J36" s="64"/>
      <c r="K36" s="64"/>
      <c r="L36" s="8">
        <f t="shared" si="4"/>
        <v>708.2</v>
      </c>
      <c r="M36" s="36">
        <f t="shared" si="8"/>
        <v>281.5</v>
      </c>
    </row>
    <row r="37" spans="1:13" ht="78.75" x14ac:dyDescent="0.25">
      <c r="A37" s="34" t="s">
        <v>38</v>
      </c>
      <c r="B37" s="61"/>
      <c r="C37" s="63"/>
      <c r="D37" s="64">
        <v>105.8</v>
      </c>
      <c r="E37" s="64">
        <v>71.2</v>
      </c>
      <c r="F37" s="73">
        <f t="shared" si="9"/>
        <v>67.296786389413995</v>
      </c>
      <c r="G37" s="64">
        <v>22.4</v>
      </c>
      <c r="H37" s="64">
        <f>E37+G37</f>
        <v>93.6</v>
      </c>
      <c r="I37" s="64"/>
      <c r="J37" s="64">
        <v>12.2</v>
      </c>
      <c r="K37" s="64"/>
      <c r="L37" s="8">
        <f t="shared" si="4"/>
        <v>105.8</v>
      </c>
      <c r="M37" s="36">
        <f t="shared" si="8"/>
        <v>0</v>
      </c>
    </row>
    <row r="38" spans="1:13" ht="126" x14ac:dyDescent="0.25">
      <c r="A38" s="41" t="s">
        <v>98</v>
      </c>
      <c r="B38" s="59"/>
      <c r="C38" s="65"/>
      <c r="D38" s="66">
        <v>173</v>
      </c>
      <c r="E38" s="66">
        <v>89.4</v>
      </c>
      <c r="F38" s="73">
        <f t="shared" si="9"/>
        <v>51.676300578034684</v>
      </c>
      <c r="G38" s="66"/>
      <c r="H38" s="64">
        <f t="shared" ref="H38:H44" si="10">E38+G38</f>
        <v>89.4</v>
      </c>
      <c r="I38" s="66"/>
      <c r="J38" s="66"/>
      <c r="K38" s="66"/>
      <c r="L38" s="8">
        <f t="shared" si="4"/>
        <v>89.4</v>
      </c>
      <c r="M38" s="36">
        <f t="shared" si="8"/>
        <v>83.6</v>
      </c>
    </row>
    <row r="39" spans="1:13" ht="15.75" x14ac:dyDescent="0.25">
      <c r="A39" s="41"/>
      <c r="B39" s="59"/>
      <c r="C39" s="65"/>
      <c r="D39" s="66"/>
      <c r="E39" s="66"/>
      <c r="F39" s="73" t="e">
        <f t="shared" si="9"/>
        <v>#DIV/0!</v>
      </c>
      <c r="G39" s="66"/>
      <c r="H39" s="64">
        <f t="shared" si="10"/>
        <v>0</v>
      </c>
      <c r="I39" s="66"/>
      <c r="J39" s="66"/>
      <c r="K39" s="66"/>
      <c r="L39" s="8">
        <f t="shared" si="4"/>
        <v>0</v>
      </c>
      <c r="M39" s="36">
        <f t="shared" si="8"/>
        <v>0</v>
      </c>
    </row>
    <row r="40" spans="1:13" ht="15.75" x14ac:dyDescent="0.25">
      <c r="A40" s="41"/>
      <c r="B40" s="59"/>
      <c r="C40" s="65"/>
      <c r="D40" s="66"/>
      <c r="E40" s="66"/>
      <c r="F40" s="73" t="e">
        <f t="shared" si="9"/>
        <v>#DIV/0!</v>
      </c>
      <c r="G40" s="66"/>
      <c r="H40" s="64">
        <f t="shared" si="10"/>
        <v>0</v>
      </c>
      <c r="I40" s="66"/>
      <c r="J40" s="66"/>
      <c r="K40" s="66"/>
      <c r="L40" s="8">
        <f t="shared" si="4"/>
        <v>0</v>
      </c>
      <c r="M40" s="36">
        <f t="shared" si="8"/>
        <v>0</v>
      </c>
    </row>
    <row r="41" spans="1:13" ht="31.5" x14ac:dyDescent="0.25">
      <c r="A41" s="46" t="s">
        <v>9</v>
      </c>
      <c r="B41" s="59"/>
      <c r="C41" s="65"/>
      <c r="D41" s="66">
        <v>105.8</v>
      </c>
      <c r="E41" s="66">
        <v>71.2</v>
      </c>
      <c r="F41" s="73">
        <f t="shared" si="9"/>
        <v>67.296786389413995</v>
      </c>
      <c r="G41" s="66">
        <v>22.4</v>
      </c>
      <c r="H41" s="81">
        <f t="shared" si="10"/>
        <v>93.6</v>
      </c>
      <c r="I41" s="66"/>
      <c r="J41" s="66">
        <v>12.2</v>
      </c>
      <c r="K41" s="66"/>
      <c r="L41" s="8">
        <f t="shared" si="4"/>
        <v>105.8</v>
      </c>
      <c r="M41" s="36">
        <f t="shared" si="8"/>
        <v>0</v>
      </c>
    </row>
    <row r="42" spans="1:13" ht="94.5" x14ac:dyDescent="0.25">
      <c r="A42" s="34" t="s">
        <v>10</v>
      </c>
      <c r="B42" s="61"/>
      <c r="C42" s="63"/>
      <c r="D42" s="64">
        <f>D43+D44</f>
        <v>4528.3</v>
      </c>
      <c r="E42" s="64">
        <f t="shared" ref="E42:L42" si="11">E43+E44</f>
        <v>2314.1999999999998</v>
      </c>
      <c r="F42" s="73">
        <f t="shared" si="9"/>
        <v>51.105271293863034</v>
      </c>
      <c r="G42" s="64">
        <f t="shared" si="11"/>
        <v>677.59999999999991</v>
      </c>
      <c r="H42" s="64">
        <f t="shared" si="10"/>
        <v>2991.7999999999997</v>
      </c>
      <c r="I42" s="64">
        <f t="shared" si="11"/>
        <v>0</v>
      </c>
      <c r="J42" s="64">
        <f t="shared" si="11"/>
        <v>732.4</v>
      </c>
      <c r="K42" s="64">
        <f t="shared" si="11"/>
        <v>804.09999999999991</v>
      </c>
      <c r="L42" s="64">
        <f t="shared" si="11"/>
        <v>4528.3</v>
      </c>
      <c r="M42" s="36">
        <f t="shared" si="8"/>
        <v>0</v>
      </c>
    </row>
    <row r="43" spans="1:13" ht="15.75" x14ac:dyDescent="0.25">
      <c r="A43" s="39" t="s">
        <v>11</v>
      </c>
      <c r="B43" s="61"/>
      <c r="C43" s="63"/>
      <c r="D43" s="64">
        <f>3621.6</f>
        <v>3621.6</v>
      </c>
      <c r="E43" s="64">
        <v>1785.5</v>
      </c>
      <c r="F43" s="73">
        <f t="shared" si="9"/>
        <v>49.30141373978352</v>
      </c>
      <c r="G43" s="64">
        <v>469.9</v>
      </c>
      <c r="H43" s="64">
        <f t="shared" si="10"/>
        <v>2255.4</v>
      </c>
      <c r="I43" s="64"/>
      <c r="J43" s="64">
        <v>632.4</v>
      </c>
      <c r="K43" s="64">
        <v>733.8</v>
      </c>
      <c r="L43" s="8">
        <f t="shared" si="4"/>
        <v>3621.6000000000004</v>
      </c>
      <c r="M43" s="36">
        <f t="shared" si="8"/>
        <v>0</v>
      </c>
    </row>
    <row r="44" spans="1:13" ht="31.5" x14ac:dyDescent="0.25">
      <c r="A44" s="39" t="s">
        <v>12</v>
      </c>
      <c r="B44" s="61"/>
      <c r="C44" s="63"/>
      <c r="D44" s="64">
        <v>906.7</v>
      </c>
      <c r="E44" s="64">
        <v>528.70000000000005</v>
      </c>
      <c r="F44" s="73">
        <f t="shared" si="9"/>
        <v>58.310356236903061</v>
      </c>
      <c r="G44" s="64">
        <v>207.7</v>
      </c>
      <c r="H44" s="64">
        <f t="shared" si="10"/>
        <v>736.40000000000009</v>
      </c>
      <c r="I44" s="64"/>
      <c r="J44" s="64">
        <v>100</v>
      </c>
      <c r="K44" s="64">
        <v>70.3</v>
      </c>
      <c r="L44" s="8">
        <f t="shared" si="4"/>
        <v>906.7</v>
      </c>
      <c r="M44" s="36">
        <f t="shared" si="8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параметры</vt:lpstr>
      <vt:lpstr>Собственные</vt:lpstr>
      <vt:lpstr>коммуналка</vt:lpstr>
      <vt:lpstr>Лист1</vt:lpstr>
      <vt:lpstr>параметры!Область_печати</vt:lpstr>
      <vt:lpstr>Собственные!Область_печати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Хуурак Долбанма Сергеевна</dc:creator>
  <cp:lastModifiedBy>User</cp:lastModifiedBy>
  <cp:lastPrinted>2018-11-16T03:17:15Z</cp:lastPrinted>
  <dcterms:created xsi:type="dcterms:W3CDTF">2018-08-27T09:14:37Z</dcterms:created>
  <dcterms:modified xsi:type="dcterms:W3CDTF">2018-11-16T03:17:50Z</dcterms:modified>
</cp:coreProperties>
</file>