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3040" windowHeight="8550"/>
  </bookViews>
  <sheets>
    <sheet name="параметры" sheetId="3" r:id="rId1"/>
    <sheet name="Собственные" sheetId="5" state="hidden" r:id="rId2"/>
    <sheet name="коммуналка" sheetId="6" state="hidden" r:id="rId3"/>
    <sheet name="Лист1" sheetId="7" state="hidden" r:id="rId4"/>
  </sheets>
  <definedNames>
    <definedName name="_xlnm.Print_Area" localSheetId="0">параметры!$A$1:$Q$204</definedName>
    <definedName name="_xlnm.Print_Area" localSheetId="1">Собственные!$A$1:$M$101</definedName>
  </definedNames>
  <calcPr calcId="145621"/>
</workbook>
</file>

<file path=xl/calcChain.xml><?xml version="1.0" encoding="utf-8"?>
<calcChain xmlns="http://schemas.openxmlformats.org/spreadsheetml/2006/main">
  <c r="O102" i="3" l="1"/>
  <c r="O88" i="3"/>
  <c r="N98" i="3" l="1"/>
  <c r="N88" i="3"/>
  <c r="O99" i="3" l="1"/>
  <c r="N93" i="3"/>
  <c r="N102" i="3"/>
  <c r="N101" i="3"/>
  <c r="P83" i="3" l="1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O82" i="3"/>
  <c r="O101" i="3"/>
  <c r="O93" i="3"/>
  <c r="O83" i="3"/>
  <c r="N82" i="3"/>
  <c r="P82" i="3" l="1"/>
  <c r="L83" i="3"/>
  <c r="J35" i="3"/>
  <c r="K35" i="3"/>
  <c r="H35" i="3"/>
  <c r="H30" i="3" s="1"/>
  <c r="G49" i="3"/>
  <c r="E35" i="3"/>
  <c r="C35" i="3"/>
  <c r="D35" i="3"/>
  <c r="D30" i="3" s="1"/>
  <c r="F54" i="3"/>
  <c r="L35" i="3" l="1"/>
  <c r="L99" i="3"/>
  <c r="J88" i="3"/>
  <c r="K88" i="3"/>
  <c r="E88" i="3"/>
  <c r="D88" i="3"/>
  <c r="E86" i="3"/>
  <c r="H86" i="3"/>
  <c r="B88" i="3"/>
  <c r="B86" i="3"/>
  <c r="M99" i="3" l="1"/>
  <c r="L82" i="3"/>
  <c r="J9" i="3"/>
  <c r="L22" i="3"/>
  <c r="L13" i="3"/>
  <c r="L14" i="3"/>
  <c r="L15" i="3"/>
  <c r="L16" i="3"/>
  <c r="L17" i="3"/>
  <c r="L18" i="3"/>
  <c r="L19" i="3"/>
  <c r="L20" i="3"/>
  <c r="L21" i="3"/>
  <c r="L23" i="3"/>
  <c r="L24" i="3"/>
  <c r="L25" i="3"/>
  <c r="L26" i="3"/>
  <c r="L27" i="3"/>
  <c r="L28" i="3"/>
  <c r="L29" i="3"/>
  <c r="L12" i="3"/>
  <c r="B9" i="3"/>
  <c r="B70" i="3" l="1"/>
  <c r="B35" i="3"/>
  <c r="G53" i="3" l="1"/>
  <c r="G37" i="3"/>
  <c r="G38" i="3"/>
  <c r="G39" i="3"/>
  <c r="G40" i="3"/>
  <c r="G41" i="3"/>
  <c r="G42" i="3"/>
  <c r="G43" i="3"/>
  <c r="G44" i="3"/>
  <c r="G45" i="3"/>
  <c r="G46" i="3"/>
  <c r="G47" i="3"/>
  <c r="G48" i="3"/>
  <c r="G50" i="3"/>
  <c r="G51" i="3"/>
  <c r="G52" i="3"/>
  <c r="G36" i="3"/>
  <c r="G33" i="3"/>
  <c r="G34" i="3"/>
  <c r="L11" i="3" l="1"/>
  <c r="H9" i="3"/>
  <c r="G9" i="3"/>
  <c r="E9" i="3"/>
  <c r="D9" i="3"/>
  <c r="D82" i="3" l="1"/>
  <c r="H82" i="3"/>
  <c r="H81" i="3"/>
  <c r="E81" i="3"/>
  <c r="F74" i="3"/>
  <c r="G54" i="3"/>
  <c r="F71" i="3"/>
  <c r="F72" i="3"/>
  <c r="F70" i="3" l="1"/>
  <c r="G57" i="3" l="1"/>
  <c r="L74" i="3" l="1"/>
  <c r="M74" i="3" s="1"/>
  <c r="L75" i="3"/>
  <c r="M75" i="3" s="1"/>
  <c r="L76" i="3"/>
  <c r="M76" i="3" s="1"/>
  <c r="L77" i="3"/>
  <c r="M77" i="3" s="1"/>
  <c r="L69" i="3"/>
  <c r="M69" i="3" s="1"/>
  <c r="L70" i="3"/>
  <c r="M70" i="3" s="1"/>
  <c r="L71" i="3"/>
  <c r="M71" i="3" s="1"/>
  <c r="L72" i="3"/>
  <c r="M72" i="3" s="1"/>
  <c r="L52" i="3"/>
  <c r="M52" i="3" s="1"/>
  <c r="L53" i="3"/>
  <c r="M53" i="3" s="1"/>
  <c r="L54" i="3"/>
  <c r="M54" i="3" s="1"/>
  <c r="G88" i="3"/>
  <c r="G85" i="3"/>
  <c r="F98" i="3"/>
  <c r="K81" i="3"/>
  <c r="J81" i="3"/>
  <c r="I81" i="3"/>
  <c r="D81" i="3"/>
  <c r="C81" i="3"/>
  <c r="G55" i="3"/>
  <c r="G56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3" i="3"/>
  <c r="G84" i="3"/>
  <c r="G86" i="3"/>
  <c r="G87" i="3"/>
  <c r="G89" i="3"/>
  <c r="G90" i="3"/>
  <c r="G91" i="3"/>
  <c r="G92" i="3"/>
  <c r="G93" i="3"/>
  <c r="G94" i="3"/>
  <c r="G95" i="3"/>
  <c r="G96" i="3"/>
  <c r="G97" i="3"/>
  <c r="G98" i="3"/>
  <c r="G99" i="3"/>
  <c r="G100" i="3"/>
  <c r="L100" i="3" s="1"/>
  <c r="G101" i="3"/>
  <c r="G102" i="3"/>
  <c r="L81" i="3" l="1"/>
  <c r="G58" i="3"/>
  <c r="G35" i="3"/>
  <c r="G32" i="3"/>
  <c r="F81" i="3"/>
  <c r="G81" i="3"/>
  <c r="C58" i="3"/>
  <c r="F67" i="3"/>
  <c r="F53" i="3"/>
  <c r="F52" i="3"/>
  <c r="C32" i="3" l="1"/>
  <c r="C30" i="3" s="1"/>
  <c r="D32" i="3"/>
  <c r="E32" i="3"/>
  <c r="E30" i="3" s="1"/>
  <c r="H32" i="3"/>
  <c r="I32" i="3"/>
  <c r="J32" i="3"/>
  <c r="K32" i="3"/>
  <c r="C82" i="3"/>
  <c r="B32" i="3"/>
  <c r="B30" i="3" s="1"/>
  <c r="B82" i="3" l="1"/>
  <c r="B81" i="3"/>
  <c r="M11" i="3"/>
  <c r="I30" i="3"/>
  <c r="L9" i="3" l="1"/>
  <c r="F11" i="3" l="1"/>
  <c r="F21" i="3"/>
  <c r="L36" i="3" l="1"/>
  <c r="M36" i="3" s="1"/>
  <c r="F69" i="3"/>
  <c r="F55" i="3"/>
  <c r="F35" i="3" l="1"/>
  <c r="K82" i="3" l="1"/>
  <c r="L94" i="3"/>
  <c r="L90" i="3"/>
  <c r="L101" i="3"/>
  <c r="D7" i="3" l="1"/>
  <c r="L33" i="3" l="1"/>
  <c r="M33" i="3" s="1"/>
  <c r="E82" i="3" l="1"/>
  <c r="G82" i="3" s="1"/>
  <c r="F61" i="3" l="1"/>
  <c r="F26" i="3" l="1"/>
  <c r="L37" i="3" l="1"/>
  <c r="M37" i="3" s="1"/>
  <c r="L40" i="3"/>
  <c r="M40" i="3" s="1"/>
  <c r="L34" i="3"/>
  <c r="L32" i="3" s="1"/>
  <c r="L43" i="3"/>
  <c r="M43" i="3" s="1"/>
  <c r="L47" i="3"/>
  <c r="M47" i="3" s="1"/>
  <c r="L48" i="3"/>
  <c r="M48" i="3" s="1"/>
  <c r="I9" i="3"/>
  <c r="I7" i="3" s="1"/>
  <c r="K9" i="3"/>
  <c r="M21" i="3"/>
  <c r="M9" i="3" s="1"/>
  <c r="F24" i="3"/>
  <c r="F34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6" i="3"/>
  <c r="F57" i="3"/>
  <c r="F59" i="3"/>
  <c r="F60" i="3"/>
  <c r="F62" i="3"/>
  <c r="F63" i="3"/>
  <c r="F64" i="3"/>
  <c r="F65" i="3"/>
  <c r="F66" i="3"/>
  <c r="F68" i="3"/>
  <c r="F73" i="3"/>
  <c r="F33" i="3"/>
  <c r="F12" i="3"/>
  <c r="F13" i="3"/>
  <c r="F15" i="3"/>
  <c r="F16" i="3"/>
  <c r="F17" i="3"/>
  <c r="F18" i="3"/>
  <c r="F19" i="3"/>
  <c r="F20" i="3"/>
  <c r="F22" i="3"/>
  <c r="F23" i="3"/>
  <c r="F25" i="3"/>
  <c r="F27" i="3"/>
  <c r="F28" i="3"/>
  <c r="F29" i="3"/>
  <c r="F30" i="3"/>
  <c r="C9" i="3"/>
  <c r="C7" i="3" s="1"/>
  <c r="H103" i="3"/>
  <c r="H104" i="3"/>
  <c r="H105" i="3"/>
  <c r="H106" i="3"/>
  <c r="H107" i="3"/>
  <c r="H108" i="3"/>
  <c r="H109" i="3"/>
  <c r="G111" i="3"/>
  <c r="H111" i="3" s="1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G125" i="3"/>
  <c r="H126" i="3"/>
  <c r="H127" i="3"/>
  <c r="H128" i="3"/>
  <c r="H129" i="3"/>
  <c r="H130" i="3"/>
  <c r="G131" i="3"/>
  <c r="H132" i="3"/>
  <c r="H133" i="3"/>
  <c r="H134" i="3"/>
  <c r="H135" i="3"/>
  <c r="H136" i="3"/>
  <c r="H137" i="3"/>
  <c r="H138" i="3"/>
  <c r="G139" i="3"/>
  <c r="H140" i="3"/>
  <c r="H141" i="3"/>
  <c r="H142" i="3"/>
  <c r="H144" i="3"/>
  <c r="H145" i="3"/>
  <c r="H146" i="3"/>
  <c r="H148" i="3"/>
  <c r="H149" i="3"/>
  <c r="H150" i="3"/>
  <c r="H151" i="3"/>
  <c r="H152" i="3"/>
  <c r="H153" i="3"/>
  <c r="H155" i="3"/>
  <c r="H156" i="3"/>
  <c r="G157" i="3"/>
  <c r="H158" i="3"/>
  <c r="H159" i="3"/>
  <c r="G160" i="3"/>
  <c r="H161" i="3"/>
  <c r="H162" i="3"/>
  <c r="H163" i="3"/>
  <c r="G164" i="3"/>
  <c r="H165" i="3"/>
  <c r="H166" i="3"/>
  <c r="H167" i="3"/>
  <c r="H168" i="3"/>
  <c r="H169" i="3"/>
  <c r="H170" i="3"/>
  <c r="H171" i="3"/>
  <c r="H172" i="3"/>
  <c r="H173" i="3"/>
  <c r="H174" i="3"/>
  <c r="H176" i="3"/>
  <c r="H177" i="3"/>
  <c r="G178" i="3"/>
  <c r="H179" i="3"/>
  <c r="H180" i="3"/>
  <c r="H181" i="3"/>
  <c r="H182" i="3"/>
  <c r="H183" i="3"/>
  <c r="H184" i="3"/>
  <c r="H186" i="3"/>
  <c r="H187" i="3"/>
  <c r="H188" i="3"/>
  <c r="G189" i="3"/>
  <c r="H190" i="3"/>
  <c r="H191" i="3"/>
  <c r="G192" i="3"/>
  <c r="H193" i="3"/>
  <c r="H194" i="3"/>
  <c r="F32" i="3" l="1"/>
  <c r="M34" i="3"/>
  <c r="M32" i="3" s="1"/>
  <c r="J30" i="3"/>
  <c r="J7" i="3" s="1"/>
  <c r="J80" i="3" s="1"/>
  <c r="G30" i="3"/>
  <c r="L41" i="3"/>
  <c r="M41" i="3" s="1"/>
  <c r="M35" i="3"/>
  <c r="G185" i="3"/>
  <c r="G110" i="3" s="1"/>
  <c r="D80" i="3"/>
  <c r="F9" i="3"/>
  <c r="L38" i="3"/>
  <c r="M38" i="3" s="1"/>
  <c r="H160" i="3"/>
  <c r="L73" i="3"/>
  <c r="M73" i="3" s="1"/>
  <c r="L65" i="3"/>
  <c r="M65" i="3" s="1"/>
  <c r="L63" i="3"/>
  <c r="M63" i="3" s="1"/>
  <c r="L61" i="3"/>
  <c r="M61" i="3" s="1"/>
  <c r="L59" i="3"/>
  <c r="M59" i="3" s="1"/>
  <c r="L57" i="3"/>
  <c r="M57" i="3" s="1"/>
  <c r="L55" i="3"/>
  <c r="M55" i="3" s="1"/>
  <c r="L50" i="3"/>
  <c r="M50" i="3" s="1"/>
  <c r="L46" i="3"/>
  <c r="M46" i="3" s="1"/>
  <c r="L44" i="3"/>
  <c r="M44" i="3" s="1"/>
  <c r="L42" i="3"/>
  <c r="M42" i="3" s="1"/>
  <c r="L39" i="3"/>
  <c r="M39" i="3" s="1"/>
  <c r="H178" i="3"/>
  <c r="H131" i="3"/>
  <c r="E7" i="3"/>
  <c r="L68" i="3"/>
  <c r="M68" i="3" s="1"/>
  <c r="L66" i="3"/>
  <c r="M66" i="3" s="1"/>
  <c r="L64" i="3"/>
  <c r="M64" i="3" s="1"/>
  <c r="L62" i="3"/>
  <c r="M62" i="3" s="1"/>
  <c r="L60" i="3"/>
  <c r="M60" i="3" s="1"/>
  <c r="L56" i="3"/>
  <c r="M56" i="3" s="1"/>
  <c r="L51" i="3"/>
  <c r="M51" i="3" s="1"/>
  <c r="L49" i="3"/>
  <c r="M49" i="3" s="1"/>
  <c r="L45" i="3"/>
  <c r="M45" i="3" s="1"/>
  <c r="L67" i="3" l="1"/>
  <c r="M67" i="3" s="1"/>
  <c r="K30" i="3"/>
  <c r="K7" i="3" s="1"/>
  <c r="K80" i="3" s="1"/>
  <c r="F7" i="3"/>
  <c r="E80" i="3"/>
  <c r="B7" i="3"/>
  <c r="B80" i="3" s="1"/>
  <c r="K185" i="3"/>
  <c r="K164" i="3"/>
  <c r="J164" i="3"/>
  <c r="L104" i="3" l="1"/>
  <c r="M104" i="3" s="1"/>
  <c r="L105" i="3"/>
  <c r="M105" i="3" s="1"/>
  <c r="L106" i="3"/>
  <c r="M106" i="3" s="1"/>
  <c r="L107" i="3"/>
  <c r="M107" i="3" s="1"/>
  <c r="L108" i="3"/>
  <c r="M108" i="3" s="1"/>
  <c r="L109" i="3"/>
  <c r="M109" i="3" s="1"/>
  <c r="E143" i="3"/>
  <c r="H143" i="3" s="1"/>
  <c r="E160" i="3" l="1"/>
  <c r="I160" i="3"/>
  <c r="J160" i="3"/>
  <c r="K160" i="3"/>
  <c r="D160" i="3"/>
  <c r="E189" i="3"/>
  <c r="H189" i="3" s="1"/>
  <c r="D189" i="3"/>
  <c r="L190" i="3"/>
  <c r="M190" i="3" s="1"/>
  <c r="E192" i="3"/>
  <c r="H192" i="3" s="1"/>
  <c r="D192" i="3"/>
  <c r="L193" i="3"/>
  <c r="M193" i="3" s="1"/>
  <c r="E178" i="3"/>
  <c r="D178" i="3"/>
  <c r="F148" i="3"/>
  <c r="E147" i="3"/>
  <c r="H147" i="3" s="1"/>
  <c r="I139" i="3"/>
  <c r="J139" i="3"/>
  <c r="K139" i="3"/>
  <c r="D147" i="3"/>
  <c r="B104" i="3"/>
  <c r="H185" i="3" l="1"/>
  <c r="D185" i="3"/>
  <c r="E185" i="3"/>
  <c r="E157" i="3"/>
  <c r="H157" i="3" s="1"/>
  <c r="I157" i="3"/>
  <c r="J157" i="3"/>
  <c r="K157" i="3"/>
  <c r="D157" i="3"/>
  <c r="B160" i="3"/>
  <c r="C160" i="3"/>
  <c r="B185" i="3"/>
  <c r="C185" i="3"/>
  <c r="F185" i="3"/>
  <c r="I185" i="3"/>
  <c r="J185" i="3"/>
  <c r="B178" i="3"/>
  <c r="C178" i="3"/>
  <c r="I178" i="3"/>
  <c r="J178" i="3"/>
  <c r="K178" i="3"/>
  <c r="E175" i="3"/>
  <c r="H175" i="3" s="1"/>
  <c r="H164" i="3" s="1"/>
  <c r="D175" i="3"/>
  <c r="L44" i="7"/>
  <c r="M44" i="7" s="1"/>
  <c r="H44" i="7"/>
  <c r="F44" i="7"/>
  <c r="L43" i="7"/>
  <c r="H43" i="7"/>
  <c r="D43" i="7"/>
  <c r="F43" i="7" s="1"/>
  <c r="K42" i="7"/>
  <c r="K27" i="7" s="1"/>
  <c r="J42" i="7"/>
  <c r="J27" i="7" s="1"/>
  <c r="I42" i="7"/>
  <c r="I27" i="7" s="1"/>
  <c r="G42" i="7"/>
  <c r="G27" i="7" s="1"/>
  <c r="E42" i="7"/>
  <c r="L41" i="7"/>
  <c r="M41" i="7" s="1"/>
  <c r="H41" i="7"/>
  <c r="F41" i="7"/>
  <c r="L40" i="7"/>
  <c r="M40" i="7" s="1"/>
  <c r="H40" i="7"/>
  <c r="F40" i="7"/>
  <c r="L39" i="7"/>
  <c r="M39" i="7" s="1"/>
  <c r="H39" i="7"/>
  <c r="F39" i="7"/>
  <c r="L38" i="7"/>
  <c r="M38" i="7" s="1"/>
  <c r="H38" i="7"/>
  <c r="F38" i="7"/>
  <c r="L37" i="7"/>
  <c r="M37" i="7" s="1"/>
  <c r="H37" i="7"/>
  <c r="F37" i="7"/>
  <c r="L36" i="7"/>
  <c r="M36" i="7" s="1"/>
  <c r="F36" i="7"/>
  <c r="L35" i="7"/>
  <c r="M35" i="7" s="1"/>
  <c r="H35" i="7"/>
  <c r="F35" i="7"/>
  <c r="L34" i="7"/>
  <c r="M34" i="7" s="1"/>
  <c r="F34" i="7"/>
  <c r="L33" i="7"/>
  <c r="M33" i="7" s="1"/>
  <c r="F33" i="7"/>
  <c r="L32" i="7"/>
  <c r="M32" i="7" s="1"/>
  <c r="L31" i="7"/>
  <c r="M31" i="7" s="1"/>
  <c r="F31" i="7"/>
  <c r="L30" i="7"/>
  <c r="M30" i="7" s="1"/>
  <c r="F30" i="7"/>
  <c r="L29" i="7"/>
  <c r="M29" i="7" s="1"/>
  <c r="H29" i="7"/>
  <c r="F29" i="7"/>
  <c r="G28" i="7"/>
  <c r="L28" i="7" s="1"/>
  <c r="M28" i="7" s="1"/>
  <c r="F28" i="7"/>
  <c r="E27" i="7"/>
  <c r="C27" i="7"/>
  <c r="B27" i="7"/>
  <c r="L26" i="7"/>
  <c r="F26" i="7"/>
  <c r="L25" i="7"/>
  <c r="F25" i="7"/>
  <c r="L24" i="7"/>
  <c r="M24" i="7" s="1"/>
  <c r="H24" i="7"/>
  <c r="F24" i="7"/>
  <c r="L23" i="7"/>
  <c r="M23" i="7" s="1"/>
  <c r="H23" i="7"/>
  <c r="F23" i="7"/>
  <c r="L22" i="7"/>
  <c r="M22" i="7" s="1"/>
  <c r="H22" i="7"/>
  <c r="F22" i="7"/>
  <c r="G21" i="7"/>
  <c r="H21" i="7" s="1"/>
  <c r="F21" i="7"/>
  <c r="L20" i="7"/>
  <c r="M20" i="7" s="1"/>
  <c r="H20" i="7"/>
  <c r="F20" i="7"/>
  <c r="L19" i="7"/>
  <c r="M19" i="7" s="1"/>
  <c r="H19" i="7"/>
  <c r="F19" i="7"/>
  <c r="L18" i="7"/>
  <c r="M18" i="7" s="1"/>
  <c r="H18" i="7"/>
  <c r="F18" i="7"/>
  <c r="L17" i="7"/>
  <c r="M17" i="7" s="1"/>
  <c r="H17" i="7"/>
  <c r="F17" i="7"/>
  <c r="L16" i="7"/>
  <c r="M16" i="7" s="1"/>
  <c r="H16" i="7"/>
  <c r="F16" i="7"/>
  <c r="L15" i="7"/>
  <c r="M15" i="7" s="1"/>
  <c r="H15" i="7"/>
  <c r="F15" i="7"/>
  <c r="C15" i="7"/>
  <c r="L14" i="7"/>
  <c r="H14" i="7"/>
  <c r="D14" i="7"/>
  <c r="L13" i="7"/>
  <c r="M13" i="7" s="1"/>
  <c r="H13" i="7"/>
  <c r="F13" i="7"/>
  <c r="G12" i="7"/>
  <c r="H12" i="7" s="1"/>
  <c r="F12" i="7"/>
  <c r="K11" i="7"/>
  <c r="K10" i="7" s="1"/>
  <c r="J11" i="7"/>
  <c r="G11" i="7"/>
  <c r="G10" i="7" s="1"/>
  <c r="G7" i="7" s="1"/>
  <c r="D11" i="7"/>
  <c r="F11" i="7" s="1"/>
  <c r="C11" i="7"/>
  <c r="C10" i="7" s="1"/>
  <c r="C7" i="7" s="1"/>
  <c r="J10" i="7"/>
  <c r="J3" i="7" s="1"/>
  <c r="I10" i="7"/>
  <c r="E10" i="7"/>
  <c r="E7" i="7" s="1"/>
  <c r="G9" i="7"/>
  <c r="H9" i="7" s="1"/>
  <c r="F9" i="7"/>
  <c r="L8" i="7"/>
  <c r="M8" i="7" s="1"/>
  <c r="H8" i="7"/>
  <c r="F8" i="7"/>
  <c r="J7" i="7"/>
  <c r="I7" i="7"/>
  <c r="B7" i="7"/>
  <c r="L6" i="7"/>
  <c r="M6" i="7" s="1"/>
  <c r="H6" i="7"/>
  <c r="F6" i="7"/>
  <c r="C6" i="7"/>
  <c r="L5" i="7"/>
  <c r="M5" i="7" s="1"/>
  <c r="H5" i="7"/>
  <c r="F5" i="7"/>
  <c r="G4" i="7"/>
  <c r="L4" i="7" s="1"/>
  <c r="F4" i="7"/>
  <c r="C4" i="7"/>
  <c r="I3" i="7"/>
  <c r="E3" i="7"/>
  <c r="B3" i="7"/>
  <c r="C139" i="3"/>
  <c r="K15" i="6"/>
  <c r="J15" i="6"/>
  <c r="J14" i="6" s="1"/>
  <c r="J7" i="6" s="1"/>
  <c r="G15" i="6"/>
  <c r="L48" i="6"/>
  <c r="M48" i="6" s="1"/>
  <c r="D15" i="6"/>
  <c r="F15" i="6" s="1"/>
  <c r="B139" i="3"/>
  <c r="E154" i="3"/>
  <c r="H154" i="3" s="1"/>
  <c r="H139" i="3" s="1"/>
  <c r="D154" i="3"/>
  <c r="D139" i="3" s="1"/>
  <c r="H47" i="6"/>
  <c r="D47" i="6"/>
  <c r="F47" i="6" s="1"/>
  <c r="F17" i="6"/>
  <c r="F19" i="6"/>
  <c r="F20" i="6"/>
  <c r="F21" i="6"/>
  <c r="F22" i="6"/>
  <c r="F23" i="6"/>
  <c r="F24" i="6"/>
  <c r="F25" i="6"/>
  <c r="F26" i="6"/>
  <c r="F27" i="6"/>
  <c r="F28" i="6"/>
  <c r="F29" i="6"/>
  <c r="F30" i="6"/>
  <c r="C31" i="6"/>
  <c r="B31" i="6"/>
  <c r="B11" i="6"/>
  <c r="H42" i="6"/>
  <c r="H43" i="6"/>
  <c r="H44" i="6"/>
  <c r="H45" i="6"/>
  <c r="H41" i="6"/>
  <c r="H12" i="6"/>
  <c r="L115" i="6"/>
  <c r="M115" i="6" s="1"/>
  <c r="L114" i="6"/>
  <c r="M114" i="6" s="1"/>
  <c r="L113" i="6"/>
  <c r="M113" i="6" s="1"/>
  <c r="L112" i="6"/>
  <c r="M112" i="6" s="1"/>
  <c r="L111" i="6"/>
  <c r="M111" i="6" s="1"/>
  <c r="L110" i="6"/>
  <c r="M110" i="6" s="1"/>
  <c r="L109" i="6"/>
  <c r="M109" i="6" s="1"/>
  <c r="L108" i="6"/>
  <c r="M108" i="6" s="1"/>
  <c r="L107" i="6"/>
  <c r="M107" i="6" s="1"/>
  <c r="L106" i="6"/>
  <c r="M106" i="6" s="1"/>
  <c r="L105" i="6"/>
  <c r="M105" i="6" s="1"/>
  <c r="L104" i="6"/>
  <c r="M104" i="6" s="1"/>
  <c r="L103" i="6"/>
  <c r="M103" i="6" s="1"/>
  <c r="L102" i="6"/>
  <c r="M102" i="6" s="1"/>
  <c r="L101" i="6"/>
  <c r="M101" i="6" s="1"/>
  <c r="H101" i="6"/>
  <c r="F101" i="6"/>
  <c r="L100" i="6"/>
  <c r="M100" i="6" s="1"/>
  <c r="H100" i="6"/>
  <c r="F100" i="6"/>
  <c r="L99" i="6"/>
  <c r="M99" i="6" s="1"/>
  <c r="H99" i="6"/>
  <c r="F99" i="6"/>
  <c r="L98" i="6"/>
  <c r="M98" i="6" s="1"/>
  <c r="L97" i="6"/>
  <c r="M97" i="6" s="1"/>
  <c r="H97" i="6"/>
  <c r="F97" i="6"/>
  <c r="L96" i="6"/>
  <c r="M96" i="6" s="1"/>
  <c r="H96" i="6"/>
  <c r="F96" i="6"/>
  <c r="L95" i="6"/>
  <c r="M95" i="6" s="1"/>
  <c r="H95" i="6"/>
  <c r="F95" i="6"/>
  <c r="L94" i="6"/>
  <c r="M94" i="6" s="1"/>
  <c r="H94" i="6"/>
  <c r="F94" i="6"/>
  <c r="L93" i="6"/>
  <c r="M93" i="6" s="1"/>
  <c r="H93" i="6"/>
  <c r="F93" i="6"/>
  <c r="L92" i="6"/>
  <c r="M92" i="6" s="1"/>
  <c r="H92" i="6"/>
  <c r="F92" i="6"/>
  <c r="L91" i="6"/>
  <c r="M91" i="6" s="1"/>
  <c r="H91" i="6"/>
  <c r="F91" i="6"/>
  <c r="L90" i="6"/>
  <c r="M90" i="6" s="1"/>
  <c r="H90" i="6"/>
  <c r="F90" i="6"/>
  <c r="L89" i="6"/>
  <c r="M89" i="6" s="1"/>
  <c r="H89" i="6"/>
  <c r="F89" i="6"/>
  <c r="L88" i="6"/>
  <c r="M88" i="6" s="1"/>
  <c r="H88" i="6"/>
  <c r="F88" i="6"/>
  <c r="L87" i="6"/>
  <c r="M87" i="6" s="1"/>
  <c r="H87" i="6"/>
  <c r="F87" i="6"/>
  <c r="L86" i="6"/>
  <c r="M86" i="6" s="1"/>
  <c r="H86" i="6"/>
  <c r="F86" i="6"/>
  <c r="L85" i="6"/>
  <c r="M85" i="6" s="1"/>
  <c r="H85" i="6"/>
  <c r="F85" i="6"/>
  <c r="G84" i="6"/>
  <c r="E84" i="6"/>
  <c r="D84" i="6"/>
  <c r="C84" i="6"/>
  <c r="B84" i="6"/>
  <c r="L83" i="6"/>
  <c r="M83" i="6" s="1"/>
  <c r="H83" i="6"/>
  <c r="F83" i="6"/>
  <c r="L82" i="6"/>
  <c r="M82" i="6" s="1"/>
  <c r="H82" i="6"/>
  <c r="F82" i="6"/>
  <c r="L81" i="6"/>
  <c r="M81" i="6" s="1"/>
  <c r="L80" i="6"/>
  <c r="M80" i="6" s="1"/>
  <c r="L79" i="6"/>
  <c r="M79" i="6" s="1"/>
  <c r="H79" i="6"/>
  <c r="F79" i="6"/>
  <c r="L78" i="6"/>
  <c r="M78" i="6" s="1"/>
  <c r="L77" i="6"/>
  <c r="M77" i="6" s="1"/>
  <c r="L76" i="6"/>
  <c r="M76" i="6" s="1"/>
  <c r="H76" i="6"/>
  <c r="F76" i="6"/>
  <c r="L75" i="6"/>
  <c r="M75" i="6" s="1"/>
  <c r="H75" i="6"/>
  <c r="F75" i="6"/>
  <c r="L74" i="6"/>
  <c r="M74" i="6" s="1"/>
  <c r="F74" i="6"/>
  <c r="L73" i="6"/>
  <c r="M73" i="6" s="1"/>
  <c r="H73" i="6"/>
  <c r="F73" i="6"/>
  <c r="L72" i="6"/>
  <c r="M72" i="6" s="1"/>
  <c r="H72" i="6"/>
  <c r="F72" i="6"/>
  <c r="L71" i="6"/>
  <c r="M71" i="6" s="1"/>
  <c r="H71" i="6"/>
  <c r="F71" i="6"/>
  <c r="L70" i="6"/>
  <c r="M70" i="6" s="1"/>
  <c r="H70" i="6"/>
  <c r="F70" i="6"/>
  <c r="L69" i="6"/>
  <c r="M69" i="6" s="1"/>
  <c r="H69" i="6"/>
  <c r="F69" i="6"/>
  <c r="L68" i="6"/>
  <c r="M68" i="6" s="1"/>
  <c r="H68" i="6"/>
  <c r="F68" i="6"/>
  <c r="L67" i="6"/>
  <c r="M67" i="6" s="1"/>
  <c r="F67" i="6"/>
  <c r="L66" i="6"/>
  <c r="M66" i="6" s="1"/>
  <c r="H66" i="6"/>
  <c r="F66" i="6"/>
  <c r="L65" i="6"/>
  <c r="M65" i="6" s="1"/>
  <c r="H65" i="6"/>
  <c r="F65" i="6"/>
  <c r="L64" i="6"/>
  <c r="M64" i="6" s="1"/>
  <c r="H64" i="6"/>
  <c r="F64" i="6"/>
  <c r="L63" i="6"/>
  <c r="M63" i="6" s="1"/>
  <c r="F63" i="6"/>
  <c r="L62" i="6"/>
  <c r="M62" i="6" s="1"/>
  <c r="H62" i="6"/>
  <c r="F62" i="6"/>
  <c r="L61" i="6"/>
  <c r="M61" i="6" s="1"/>
  <c r="H61" i="6"/>
  <c r="F61" i="6"/>
  <c r="G60" i="6"/>
  <c r="E60" i="6"/>
  <c r="D60" i="6"/>
  <c r="C60" i="6"/>
  <c r="B60" i="6"/>
  <c r="L59" i="6"/>
  <c r="M59" i="6" s="1"/>
  <c r="L58" i="6"/>
  <c r="M58" i="6" s="1"/>
  <c r="H58" i="6"/>
  <c r="F58" i="6"/>
  <c r="L57" i="6"/>
  <c r="M57" i="6" s="1"/>
  <c r="H57" i="6"/>
  <c r="F57" i="6"/>
  <c r="L56" i="6"/>
  <c r="M56" i="6" s="1"/>
  <c r="H56" i="6"/>
  <c r="F56" i="6"/>
  <c r="L55" i="6"/>
  <c r="M55" i="6" s="1"/>
  <c r="H55" i="6"/>
  <c r="F55" i="6"/>
  <c r="L54" i="6"/>
  <c r="M54" i="6" s="1"/>
  <c r="H54" i="6"/>
  <c r="F54" i="6"/>
  <c r="L53" i="6"/>
  <c r="M53" i="6" s="1"/>
  <c r="H53" i="6"/>
  <c r="F53" i="6"/>
  <c r="K52" i="6"/>
  <c r="J52" i="6"/>
  <c r="I52" i="6"/>
  <c r="G52" i="6"/>
  <c r="F52" i="6"/>
  <c r="C52" i="6"/>
  <c r="B52" i="6"/>
  <c r="L51" i="6"/>
  <c r="M51" i="6" s="1"/>
  <c r="F51" i="6"/>
  <c r="L50" i="6"/>
  <c r="M50" i="6" s="1"/>
  <c r="F50" i="6"/>
  <c r="L49" i="6"/>
  <c r="M49" i="6" s="1"/>
  <c r="F49" i="6"/>
  <c r="H48" i="6"/>
  <c r="K46" i="6"/>
  <c r="K31" i="6" s="1"/>
  <c r="J46" i="6"/>
  <c r="J31" i="6" s="1"/>
  <c r="I46" i="6"/>
  <c r="I31" i="6" s="1"/>
  <c r="E46" i="6"/>
  <c r="E31" i="6" s="1"/>
  <c r="L45" i="6"/>
  <c r="M45" i="6" s="1"/>
  <c r="F45" i="6"/>
  <c r="L44" i="6"/>
  <c r="M44" i="6" s="1"/>
  <c r="F44" i="6"/>
  <c r="L43" i="6"/>
  <c r="M43" i="6" s="1"/>
  <c r="F43" i="6"/>
  <c r="L42" i="6"/>
  <c r="M42" i="6" s="1"/>
  <c r="F42" i="6"/>
  <c r="L41" i="6"/>
  <c r="M41" i="6" s="1"/>
  <c r="F41" i="6"/>
  <c r="L40" i="6"/>
  <c r="M40" i="6" s="1"/>
  <c r="F40" i="6"/>
  <c r="L39" i="6"/>
  <c r="M39" i="6" s="1"/>
  <c r="H39" i="6"/>
  <c r="F39" i="6"/>
  <c r="L38" i="6"/>
  <c r="M38" i="6" s="1"/>
  <c r="F38" i="6"/>
  <c r="L37" i="6"/>
  <c r="M37" i="6" s="1"/>
  <c r="F37" i="6"/>
  <c r="L36" i="6"/>
  <c r="M36" i="6" s="1"/>
  <c r="L35" i="6"/>
  <c r="M35" i="6" s="1"/>
  <c r="F35" i="6"/>
  <c r="L34" i="6"/>
  <c r="M34" i="6" s="1"/>
  <c r="F34" i="6"/>
  <c r="L33" i="6"/>
  <c r="M33" i="6" s="1"/>
  <c r="H33" i="6"/>
  <c r="F33" i="6"/>
  <c r="G32" i="6"/>
  <c r="L32" i="6" s="1"/>
  <c r="M32" i="6" s="1"/>
  <c r="F32" i="6"/>
  <c r="L30" i="6"/>
  <c r="L29" i="6"/>
  <c r="L28" i="6"/>
  <c r="M28" i="6" s="1"/>
  <c r="H28" i="6"/>
  <c r="L27" i="6"/>
  <c r="M27" i="6" s="1"/>
  <c r="H27" i="6"/>
  <c r="L26" i="6"/>
  <c r="M26" i="6" s="1"/>
  <c r="H26" i="6"/>
  <c r="G25" i="6"/>
  <c r="H25" i="6" s="1"/>
  <c r="L24" i="6"/>
  <c r="M24" i="6" s="1"/>
  <c r="H24" i="6"/>
  <c r="L23" i="6"/>
  <c r="M23" i="6" s="1"/>
  <c r="H23" i="6"/>
  <c r="L22" i="6"/>
  <c r="M22" i="6" s="1"/>
  <c r="H22" i="6"/>
  <c r="L21" i="6"/>
  <c r="M21" i="6" s="1"/>
  <c r="H21" i="6"/>
  <c r="L20" i="6"/>
  <c r="M20" i="6" s="1"/>
  <c r="H20" i="6"/>
  <c r="L19" i="6"/>
  <c r="M19" i="6" s="1"/>
  <c r="H19" i="6"/>
  <c r="C19" i="6"/>
  <c r="L18" i="6"/>
  <c r="H18" i="6"/>
  <c r="D18" i="6"/>
  <c r="L17" i="6"/>
  <c r="M17" i="6" s="1"/>
  <c r="H17" i="6"/>
  <c r="G16" i="6"/>
  <c r="L16" i="6" s="1"/>
  <c r="M16" i="6" s="1"/>
  <c r="F16" i="6"/>
  <c r="K14" i="6"/>
  <c r="K7" i="6" s="1"/>
  <c r="C15" i="6"/>
  <c r="I14" i="6"/>
  <c r="I7" i="6" s="1"/>
  <c r="E14" i="6"/>
  <c r="E11" i="6" s="1"/>
  <c r="C14" i="6"/>
  <c r="C11" i="6" s="1"/>
  <c r="G13" i="6"/>
  <c r="H13" i="6" s="1"/>
  <c r="F13" i="6"/>
  <c r="L12" i="6"/>
  <c r="M12" i="6" s="1"/>
  <c r="F12" i="6"/>
  <c r="L10" i="6"/>
  <c r="M10" i="6" s="1"/>
  <c r="H10" i="6"/>
  <c r="F10" i="6"/>
  <c r="C10" i="6"/>
  <c r="L9" i="6"/>
  <c r="M9" i="6" s="1"/>
  <c r="H9" i="6"/>
  <c r="F9" i="6"/>
  <c r="G8" i="6"/>
  <c r="L8" i="6" s="1"/>
  <c r="F8" i="6"/>
  <c r="C8" i="6"/>
  <c r="B7" i="6"/>
  <c r="L127" i="3"/>
  <c r="F126" i="3"/>
  <c r="E125" i="3"/>
  <c r="H125" i="3" s="1"/>
  <c r="I125" i="3"/>
  <c r="J125" i="3"/>
  <c r="K125" i="3"/>
  <c r="D125" i="3"/>
  <c r="F117" i="3"/>
  <c r="L103" i="3"/>
  <c r="M103" i="3" s="1"/>
  <c r="L112" i="3"/>
  <c r="M112" i="3" s="1"/>
  <c r="L113" i="3"/>
  <c r="M113" i="3" s="1"/>
  <c r="L114" i="3"/>
  <c r="M114" i="3" s="1"/>
  <c r="L115" i="3"/>
  <c r="M115" i="3" s="1"/>
  <c r="L116" i="3"/>
  <c r="M116" i="3" s="1"/>
  <c r="L117" i="3"/>
  <c r="M117" i="3" s="1"/>
  <c r="L118" i="3"/>
  <c r="M118" i="3" s="1"/>
  <c r="L119" i="3"/>
  <c r="M119" i="3" s="1"/>
  <c r="L120" i="3"/>
  <c r="L121" i="3"/>
  <c r="M121" i="3" s="1"/>
  <c r="L122" i="3"/>
  <c r="M122" i="3" s="1"/>
  <c r="L123" i="3"/>
  <c r="M123" i="3" s="1"/>
  <c r="L124" i="3"/>
  <c r="M124" i="3" s="1"/>
  <c r="L126" i="3"/>
  <c r="M126" i="3" s="1"/>
  <c r="L128" i="3"/>
  <c r="M128" i="3" s="1"/>
  <c r="L129" i="3"/>
  <c r="M129" i="3" s="1"/>
  <c r="L130" i="3"/>
  <c r="M130" i="3" s="1"/>
  <c r="L132" i="3"/>
  <c r="M132" i="3" s="1"/>
  <c r="L133" i="3"/>
  <c r="M133" i="3" s="1"/>
  <c r="L134" i="3"/>
  <c r="M134" i="3" s="1"/>
  <c r="L135" i="3"/>
  <c r="M135" i="3" s="1"/>
  <c r="L136" i="3"/>
  <c r="M136" i="3" s="1"/>
  <c r="L137" i="3"/>
  <c r="M137" i="3" s="1"/>
  <c r="L138" i="3"/>
  <c r="M138" i="3" s="1"/>
  <c r="L140" i="3"/>
  <c r="M140" i="3" s="1"/>
  <c r="L141" i="3"/>
  <c r="M141" i="3" s="1"/>
  <c r="L142" i="3"/>
  <c r="L143" i="3"/>
  <c r="M143" i="3" s="1"/>
  <c r="L144" i="3"/>
  <c r="M144" i="3" s="1"/>
  <c r="L145" i="3"/>
  <c r="M145" i="3" s="1"/>
  <c r="L146" i="3"/>
  <c r="M146" i="3" s="1"/>
  <c r="L147" i="3"/>
  <c r="M147" i="3" s="1"/>
  <c r="L149" i="3"/>
  <c r="M149" i="3" s="1"/>
  <c r="L150" i="3"/>
  <c r="M150" i="3" s="1"/>
  <c r="L151" i="3"/>
  <c r="M151" i="3" s="1"/>
  <c r="L152" i="3"/>
  <c r="M152" i="3" s="1"/>
  <c r="L153" i="3"/>
  <c r="M153" i="3" s="1"/>
  <c r="L154" i="3"/>
  <c r="L155" i="3"/>
  <c r="M155" i="3" s="1"/>
  <c r="L156" i="3"/>
  <c r="M156" i="3" s="1"/>
  <c r="L158" i="3"/>
  <c r="M158" i="3" s="1"/>
  <c r="M157" i="3" s="1"/>
  <c r="L159" i="3"/>
  <c r="M159" i="3" s="1"/>
  <c r="L161" i="3"/>
  <c r="L162" i="3"/>
  <c r="M162" i="3" s="1"/>
  <c r="L165" i="3"/>
  <c r="M165" i="3" s="1"/>
  <c r="L166" i="3"/>
  <c r="M166" i="3" s="1"/>
  <c r="L167" i="3"/>
  <c r="M167" i="3" s="1"/>
  <c r="L168" i="3"/>
  <c r="M168" i="3" s="1"/>
  <c r="L169" i="3"/>
  <c r="M169" i="3" s="1"/>
  <c r="L170" i="3"/>
  <c r="M170" i="3" s="1"/>
  <c r="L171" i="3"/>
  <c r="M171" i="3" s="1"/>
  <c r="L172" i="3"/>
  <c r="M172" i="3" s="1"/>
  <c r="L173" i="3"/>
  <c r="M173" i="3" s="1"/>
  <c r="L174" i="3"/>
  <c r="M174" i="3" s="1"/>
  <c r="L176" i="3"/>
  <c r="M176" i="3" s="1"/>
  <c r="L177" i="3"/>
  <c r="M177" i="3" s="1"/>
  <c r="L179" i="3"/>
  <c r="M179" i="3" s="1"/>
  <c r="L180" i="3"/>
  <c r="M180" i="3" s="1"/>
  <c r="L181" i="3"/>
  <c r="M181" i="3" s="1"/>
  <c r="L186" i="3"/>
  <c r="M186" i="3" s="1"/>
  <c r="L187" i="3"/>
  <c r="M187" i="3" s="1"/>
  <c r="L188" i="3"/>
  <c r="M188" i="3" s="1"/>
  <c r="L189" i="3"/>
  <c r="M189" i="3" s="1"/>
  <c r="L191" i="3"/>
  <c r="M191" i="3" s="1"/>
  <c r="L192" i="3"/>
  <c r="M192" i="3" s="1"/>
  <c r="L194" i="3"/>
  <c r="M194" i="3" s="1"/>
  <c r="D14" i="6" l="1"/>
  <c r="D7" i="6" s="1"/>
  <c r="L13" i="6"/>
  <c r="M13" i="6" s="1"/>
  <c r="M18" i="6"/>
  <c r="L42" i="7"/>
  <c r="M14" i="7"/>
  <c r="H52" i="6"/>
  <c r="F84" i="6"/>
  <c r="L175" i="3"/>
  <c r="M175" i="3" s="1"/>
  <c r="G14" i="6"/>
  <c r="G11" i="6" s="1"/>
  <c r="L25" i="6"/>
  <c r="M25" i="6" s="1"/>
  <c r="F18" i="6"/>
  <c r="L111" i="3"/>
  <c r="L9" i="7"/>
  <c r="M9" i="7" s="1"/>
  <c r="L12" i="7"/>
  <c r="M12" i="7" s="1"/>
  <c r="L21" i="7"/>
  <c r="M21" i="7" s="1"/>
  <c r="L27" i="7"/>
  <c r="M154" i="3"/>
  <c r="H16" i="6"/>
  <c r="L52" i="6"/>
  <c r="M52" i="6" s="1"/>
  <c r="C3" i="7"/>
  <c r="D10" i="7"/>
  <c r="F10" i="7" s="1"/>
  <c r="F7" i="7" s="1"/>
  <c r="F14" i="7"/>
  <c r="H42" i="7"/>
  <c r="H27" i="7" s="1"/>
  <c r="E139" i="3"/>
  <c r="M161" i="3"/>
  <c r="M160" i="3" s="1"/>
  <c r="L160" i="3"/>
  <c r="M120" i="3"/>
  <c r="M142" i="3"/>
  <c r="L139" i="3"/>
  <c r="M185" i="3"/>
  <c r="M178" i="3"/>
  <c r="L157" i="3"/>
  <c r="L185" i="3"/>
  <c r="L178" i="3"/>
  <c r="M4" i="7"/>
  <c r="K7" i="7"/>
  <c r="K3" i="7"/>
  <c r="L10" i="7"/>
  <c r="H4" i="7"/>
  <c r="H11" i="7"/>
  <c r="M43" i="7"/>
  <c r="L11" i="7"/>
  <c r="M11" i="7" s="1"/>
  <c r="G3" i="7"/>
  <c r="H10" i="7"/>
  <c r="H7" i="7" s="1"/>
  <c r="D42" i="7"/>
  <c r="F125" i="3"/>
  <c r="L125" i="3"/>
  <c r="M125" i="3" s="1"/>
  <c r="L47" i="6"/>
  <c r="L46" i="6" s="1"/>
  <c r="L31" i="6" s="1"/>
  <c r="G46" i="6"/>
  <c r="G31" i="6" s="1"/>
  <c r="F60" i="6"/>
  <c r="H84" i="6"/>
  <c r="I11" i="6"/>
  <c r="D11" i="6"/>
  <c r="C7" i="6"/>
  <c r="J11" i="6"/>
  <c r="M47" i="6"/>
  <c r="F48" i="6"/>
  <c r="K11" i="6"/>
  <c r="H60" i="6"/>
  <c r="L84" i="6"/>
  <c r="M84" i="6" s="1"/>
  <c r="M8" i="6"/>
  <c r="L15" i="6"/>
  <c r="M15" i="6" s="1"/>
  <c r="L60" i="6"/>
  <c r="M60" i="6" s="1"/>
  <c r="E7" i="6"/>
  <c r="H8" i="6"/>
  <c r="F14" i="6"/>
  <c r="H15" i="6"/>
  <c r="D46" i="6"/>
  <c r="D31" i="6" s="1"/>
  <c r="F31" i="6" s="1"/>
  <c r="M127" i="3"/>
  <c r="G7" i="6" l="1"/>
  <c r="L14" i="6"/>
  <c r="M14" i="6" s="1"/>
  <c r="M11" i="6" s="1"/>
  <c r="H14" i="6"/>
  <c r="H11" i="6" s="1"/>
  <c r="F7" i="6"/>
  <c r="M139" i="3"/>
  <c r="L7" i="6"/>
  <c r="D7" i="7"/>
  <c r="D3" i="7"/>
  <c r="H3" i="7"/>
  <c r="L7" i="7"/>
  <c r="M10" i="7"/>
  <c r="M7" i="7" s="1"/>
  <c r="L3" i="7"/>
  <c r="F3" i="7"/>
  <c r="M42" i="7"/>
  <c r="M27" i="7" s="1"/>
  <c r="D27" i="7"/>
  <c r="F27" i="7" s="1"/>
  <c r="F42" i="7"/>
  <c r="H46" i="6"/>
  <c r="H31" i="6" s="1"/>
  <c r="M7" i="6"/>
  <c r="F11" i="6"/>
  <c r="L11" i="6"/>
  <c r="M46" i="6"/>
  <c r="M31" i="6" s="1"/>
  <c r="F46" i="6"/>
  <c r="F180" i="3"/>
  <c r="F181" i="3"/>
  <c r="F179" i="3"/>
  <c r="C164" i="3"/>
  <c r="D164" i="3"/>
  <c r="D110" i="3" s="1"/>
  <c r="E164" i="3"/>
  <c r="E110" i="3" s="1"/>
  <c r="H110" i="3" s="1"/>
  <c r="B164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2" i="3"/>
  <c r="F161" i="3"/>
  <c r="F158" i="3"/>
  <c r="F157" i="3" s="1"/>
  <c r="F155" i="3"/>
  <c r="F154" i="3"/>
  <c r="F153" i="3"/>
  <c r="F152" i="3"/>
  <c r="F151" i="3"/>
  <c r="H7" i="6" l="1"/>
  <c r="F178" i="3"/>
  <c r="F110" i="3"/>
  <c r="F160" i="3"/>
  <c r="M3" i="7"/>
  <c r="L164" i="3"/>
  <c r="F164" i="3"/>
  <c r="F150" i="3"/>
  <c r="F149" i="3"/>
  <c r="F147" i="3"/>
  <c r="F146" i="3"/>
  <c r="F145" i="3"/>
  <c r="F144" i="3"/>
  <c r="F142" i="3"/>
  <c r="F143" i="3"/>
  <c r="F141" i="3"/>
  <c r="F140" i="3"/>
  <c r="F120" i="3"/>
  <c r="F121" i="3"/>
  <c r="F122" i="3"/>
  <c r="F123" i="3"/>
  <c r="F124" i="3"/>
  <c r="F127" i="3"/>
  <c r="F128" i="3"/>
  <c r="F129" i="3"/>
  <c r="F130" i="3"/>
  <c r="C131" i="3"/>
  <c r="C110" i="3" s="1"/>
  <c r="I131" i="3"/>
  <c r="I110" i="3" s="1"/>
  <c r="J131" i="3"/>
  <c r="J110" i="3" s="1"/>
  <c r="K131" i="3"/>
  <c r="K110" i="3" s="1"/>
  <c r="B131" i="3"/>
  <c r="B110" i="3" s="1"/>
  <c r="F137" i="3"/>
  <c r="F136" i="3"/>
  <c r="F135" i="3"/>
  <c r="F134" i="3"/>
  <c r="F133" i="3"/>
  <c r="F132" i="3"/>
  <c r="F119" i="3"/>
  <c r="F116" i="3"/>
  <c r="F118" i="3"/>
  <c r="F113" i="3"/>
  <c r="F114" i="3"/>
  <c r="F112" i="3"/>
  <c r="M111" i="3"/>
  <c r="F111" i="3"/>
  <c r="L110" i="3" l="1"/>
  <c r="M110" i="3" s="1"/>
  <c r="F139" i="3"/>
  <c r="M164" i="3"/>
  <c r="L131" i="3"/>
  <c r="M131" i="3" s="1"/>
  <c r="F131" i="3"/>
  <c r="F92" i="3"/>
  <c r="F89" i="3"/>
  <c r="M90" i="3"/>
  <c r="M83" i="3"/>
  <c r="L85" i="3"/>
  <c r="M85" i="3" s="1"/>
  <c r="L86" i="3"/>
  <c r="M86" i="3" s="1"/>
  <c r="L91" i="3"/>
  <c r="M91" i="3" s="1"/>
  <c r="L92" i="3"/>
  <c r="L93" i="3"/>
  <c r="M93" i="3" s="1"/>
  <c r="M94" i="3"/>
  <c r="L95" i="3"/>
  <c r="M95" i="3" s="1"/>
  <c r="L96" i="3"/>
  <c r="M96" i="3" s="1"/>
  <c r="L97" i="3"/>
  <c r="M97" i="3" s="1"/>
  <c r="L98" i="3"/>
  <c r="M98" i="3" s="1"/>
  <c r="M100" i="3"/>
  <c r="M101" i="3"/>
  <c r="L102" i="3"/>
  <c r="M102" i="3" s="1"/>
  <c r="L84" i="3"/>
  <c r="M84" i="3" s="1"/>
  <c r="F83" i="3"/>
  <c r="F84" i="3"/>
  <c r="F85" i="3"/>
  <c r="F86" i="3"/>
  <c r="F87" i="3"/>
  <c r="F90" i="3"/>
  <c r="F93" i="3"/>
  <c r="F94" i="3"/>
  <c r="F95" i="3"/>
  <c r="F97" i="3"/>
  <c r="F99" i="3"/>
  <c r="F100" i="3"/>
  <c r="F101" i="3"/>
  <c r="F102" i="3"/>
  <c r="O111" i="3" l="1"/>
  <c r="N111" i="3"/>
  <c r="L87" i="3"/>
  <c r="M87" i="3" s="1"/>
  <c r="M92" i="3"/>
  <c r="L89" i="3"/>
  <c r="M89" i="3" s="1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I82" i="3"/>
  <c r="J82" i="3" l="1"/>
  <c r="L88" i="3" l="1"/>
  <c r="F88" i="3"/>
  <c r="F82" i="3" s="1"/>
  <c r="M88" i="3" l="1"/>
  <c r="M82" i="3" s="1"/>
  <c r="M81" i="3" s="1"/>
  <c r="M12" i="3"/>
  <c r="M15" i="3" l="1"/>
  <c r="M17" i="3"/>
  <c r="M19" i="3"/>
  <c r="M23" i="3"/>
  <c r="M25" i="3"/>
  <c r="M27" i="3"/>
  <c r="M29" i="3"/>
  <c r="M14" i="3"/>
  <c r="M16" i="3"/>
  <c r="M18" i="3"/>
  <c r="M20" i="3"/>
  <c r="M22" i="3"/>
  <c r="M24" i="3"/>
  <c r="M26" i="3"/>
  <c r="M28" i="3"/>
  <c r="M13" i="3" l="1"/>
  <c r="G7" i="3"/>
  <c r="H7" i="3"/>
  <c r="H80" i="3" s="1"/>
  <c r="G80" i="3" s="1"/>
  <c r="L58" i="3" l="1"/>
  <c r="M58" i="3" l="1"/>
  <c r="L30" i="3"/>
  <c r="L7" i="3" s="1"/>
  <c r="M30" i="3" l="1"/>
  <c r="M7" i="3" s="1"/>
  <c r="L80" i="3"/>
</calcChain>
</file>

<file path=xl/sharedStrings.xml><?xml version="1.0" encoding="utf-8"?>
<sst xmlns="http://schemas.openxmlformats.org/spreadsheetml/2006/main" count="392" uniqueCount="204">
  <si>
    <t>Факт за 2017 год</t>
  </si>
  <si>
    <t>Ожидаемое исполнение за 2018 год</t>
  </si>
  <si>
    <t>(тыс. рублей)</t>
  </si>
  <si>
    <t>% исполнения</t>
  </si>
  <si>
    <t>Расходы по экономической структуре</t>
  </si>
  <si>
    <t>Заработная плата с начислениями</t>
  </si>
  <si>
    <t>Прочие выплаты</t>
  </si>
  <si>
    <t>Услуги связи</t>
  </si>
  <si>
    <t>Транспортные услуги</t>
  </si>
  <si>
    <t>доставка угля</t>
  </si>
  <si>
    <t>Коммунальные услуги, в т.ч. уголь</t>
  </si>
  <si>
    <t>ст.223</t>
  </si>
  <si>
    <t>закупка угля</t>
  </si>
  <si>
    <t>Арендная плата</t>
  </si>
  <si>
    <t>Работы, услуги по содерж. имущ-ва</t>
  </si>
  <si>
    <t>Прочие работы,услуги</t>
  </si>
  <si>
    <t>втч Дор фонд</t>
  </si>
  <si>
    <t>втч за счет федеральных целевых</t>
  </si>
  <si>
    <t>Обслуж.гос.долга</t>
  </si>
  <si>
    <t>Социальное обеспечение</t>
  </si>
  <si>
    <t>Безвозмездные перечисления орг-циям (241)</t>
  </si>
  <si>
    <t>Перечисления другим бюджетам БС РФ (242)</t>
  </si>
  <si>
    <t>Прочие расходы (290)</t>
  </si>
  <si>
    <t>Капитальные вложения (310)</t>
  </si>
  <si>
    <t>Увелич.стоим-сти матер.запасов (340)</t>
  </si>
  <si>
    <t>Отклонение (дефицит -)</t>
  </si>
  <si>
    <t>Кредит. зад-ть на 01.01.2018</t>
  </si>
  <si>
    <t>Ожидаемое исполнение</t>
  </si>
  <si>
    <t>консолидированного бюджета ____________________ кожууна за 2018 год</t>
  </si>
  <si>
    <t>Октябрь</t>
  </si>
  <si>
    <t>Ноябрь</t>
  </si>
  <si>
    <t>Декабрь</t>
  </si>
  <si>
    <t>Уточненный план</t>
  </si>
  <si>
    <t>Кредит. зад-ть на 01.11.2018</t>
  </si>
  <si>
    <t>Факт на 01.10.18</t>
  </si>
  <si>
    <t>Факт на 01.11.18</t>
  </si>
  <si>
    <t>В том числе за счет собственных средст (за исключением целевых республиканских, федеральных средств)</t>
  </si>
  <si>
    <t>Прочие выплаты, в том числе</t>
  </si>
  <si>
    <t>Транспортные услуги,  в том числе</t>
  </si>
  <si>
    <t>Арендная плата,  в том числе</t>
  </si>
  <si>
    <t>Работы, услуги по содерж. имущ-ва,  в том числе</t>
  </si>
  <si>
    <t>Прочие работы,услуги,  в том числе</t>
  </si>
  <si>
    <t>Безвозмездные перечисления орг-циям (241),  в том числе</t>
  </si>
  <si>
    <t>Перечисления другим бюджетам БС РФ (242),  в том числе</t>
  </si>
  <si>
    <t>Социальное обеспечение,  в том числе</t>
  </si>
  <si>
    <t>Прочие расходы (290),  в том числе</t>
  </si>
  <si>
    <t>Капитальные вложения (310),  в том числе</t>
  </si>
  <si>
    <t>Увелич.стоим-сти матер.запасов (340),  в том числе</t>
  </si>
  <si>
    <t>Прошу расшифровать в разрезе СубКОСГУ, если дорожный фонд - отдельно написать - дорожный фонд!!!</t>
  </si>
  <si>
    <t>Прошу расшифровать в разрезе СубКОСГУ, если дорожный фонд - отдельно написать - ДОРОЖНЫЙ ФОНД!!!</t>
  </si>
  <si>
    <t>консолидированного бюджета Чаа-Хольского кожууна за 2018 год</t>
  </si>
  <si>
    <t>Суточные при командировках на курсы повышения квалификации</t>
  </si>
  <si>
    <t>Суточные при служебных командировках</t>
  </si>
  <si>
    <t>Льготы ЖКУ сельским специалистам</t>
  </si>
  <si>
    <t>Другие аналогичные расходы</t>
  </si>
  <si>
    <t>Оплата проезда при командировках на курсы повышения квалификации</t>
  </si>
  <si>
    <t>Оплата за проживание в жилых помещениях при служебных командировках</t>
  </si>
  <si>
    <t>Содержание и ремонт оргтехники</t>
  </si>
  <si>
    <t>Противопожарные мероприятия</t>
  </si>
  <si>
    <t>Содержание и ремонт зданий</t>
  </si>
  <si>
    <t>Заправка картриджей</t>
  </si>
  <si>
    <t>Уборка и вывоз снега, мусора (ДФ)</t>
  </si>
  <si>
    <t>Разработка генеральных планов</t>
  </si>
  <si>
    <t>Разработка проектной и сметной документации</t>
  </si>
  <si>
    <t>Межевание границ земельных участков</t>
  </si>
  <si>
    <t>Типографские работы, услуги (226.10)</t>
  </si>
  <si>
    <t>Медицинские услуги (226.11)</t>
  </si>
  <si>
    <t>Услуги по страхованию имущества, гражданской ответственности и здоровья (226,08)</t>
  </si>
  <si>
    <t>Оплата услуг в области информационных технологий (226,09)</t>
  </si>
  <si>
    <t>Иные работы и услуги (226.26)</t>
  </si>
  <si>
    <t>Выплата компенсаций, связанных с депутатской деятельностью (226.21)</t>
  </si>
  <si>
    <t>Приобретение и обновление справочных баз данных (226.36)</t>
  </si>
  <si>
    <t>Другие (226.99)</t>
  </si>
  <si>
    <t>Оплата услуг по обучению на курсах повышения квалификации 226.20)</t>
  </si>
  <si>
    <t>Расходы по оплате труда с начислениями по договорам гражданско-правового характера</t>
  </si>
  <si>
    <t>Найм жилых помещений при командировках на курсы повышения квалификации (226.16)</t>
  </si>
  <si>
    <t>Прочие работы, услуги (226.0004)</t>
  </si>
  <si>
    <t>Информационное освещение (226.30)</t>
  </si>
  <si>
    <t>Субсидии на поддержку сельского хозяйства</t>
  </si>
  <si>
    <t>Оплата льгот отдельным категориям граждан по оплате ЖКУ (262,05)</t>
  </si>
  <si>
    <t>Социальные выплаты гражданам на приобретение (строительство) жилья (262.03)</t>
  </si>
  <si>
    <t>Налог на имущество (290.01)</t>
  </si>
  <si>
    <t>Земельный налог (290.02)</t>
  </si>
  <si>
    <t>Транспортный налог (290.03)</t>
  </si>
  <si>
    <t>Плата за загрязнение окружающей среды (290.04)</t>
  </si>
  <si>
    <t>Государственная пошлина (290.05)</t>
  </si>
  <si>
    <t>Уплата штрафов и пеней (290.07)</t>
  </si>
  <si>
    <t>Возмещение морального вреда по решению судебных органов (290.10)</t>
  </si>
  <si>
    <t>Приобретение подарочной и сувенирной прдукции (290.11)</t>
  </si>
  <si>
    <t>Резервный фонд (290.14)</t>
  </si>
  <si>
    <t>Взносы за членство в организациях (290.13)</t>
  </si>
  <si>
    <t>Другие аналогичные расходы (290.15)</t>
  </si>
  <si>
    <t>Возмещение судебных издержек на основании вступивших в силу судебных актов (290.18)</t>
  </si>
  <si>
    <t>Другие расходы (290.99)</t>
  </si>
  <si>
    <t>Приобретение объектов для комплектования библиотечного фонда (310.03)</t>
  </si>
  <si>
    <t>Приобретение основных фондов (310.04)</t>
  </si>
  <si>
    <t>Другие аналогичные расходы (310.07)</t>
  </si>
  <si>
    <t>Приобретение продуктов питания (340.01)</t>
  </si>
  <si>
    <t>Оплата проезда при служебных командировках</t>
  </si>
  <si>
    <t>Всего</t>
  </si>
  <si>
    <t>В том числе за счет собственных средств</t>
  </si>
  <si>
    <t>приобретение автотранспорта</t>
  </si>
  <si>
    <t>Строительство, реконструкция, приобретение (изготовление) объектов, относящихся к основным средствам, находящихся в государственной, муниципальной собственности, полученных в аренду или безвозмездное пользование</t>
  </si>
  <si>
    <t>Приобретение медикаментов и перевязочных средств</t>
  </si>
  <si>
    <t>Приобретение мягкого инвентаря</t>
  </si>
  <si>
    <t>Приобретение горюче-смазочных материалов</t>
  </si>
  <si>
    <t>Приобретение строительных материалов</t>
  </si>
  <si>
    <t>Приобретение расходных материалов</t>
  </si>
  <si>
    <t>Приобретение запасных частей</t>
  </si>
  <si>
    <t>Уборка и вывоз снега, мусора   226</t>
  </si>
  <si>
    <t>Иные работы и услуги 226</t>
  </si>
  <si>
    <t>Приобретение автотранспорта 310</t>
  </si>
  <si>
    <t>Иные работы и услуги (ДФ)</t>
  </si>
  <si>
    <t>приобретение автотранспорта (ДФ)</t>
  </si>
  <si>
    <t>Приобретение расходных материалов (ДФ)</t>
  </si>
  <si>
    <t>Приобретение горюче-смазочных материалов (ДФ)</t>
  </si>
  <si>
    <t>ДОХОДЫ ВСЕГО</t>
  </si>
  <si>
    <t>в том числе</t>
  </si>
  <si>
    <t>Собственные доходы</t>
  </si>
  <si>
    <t xml:space="preserve">       в том числе:</t>
  </si>
  <si>
    <t xml:space="preserve">      - налоговые доходы</t>
  </si>
  <si>
    <t>НДФЛ</t>
  </si>
  <si>
    <t>акцизы</t>
  </si>
  <si>
    <t>ЕСХН</t>
  </si>
  <si>
    <t>патенты</t>
  </si>
  <si>
    <t>налог на имущество физлиц</t>
  </si>
  <si>
    <t>налог на имущество орган</t>
  </si>
  <si>
    <t>земельный налог</t>
  </si>
  <si>
    <t>госпошлина</t>
  </si>
  <si>
    <t xml:space="preserve">      - неналоговые доходы</t>
  </si>
  <si>
    <t>аренда имущества</t>
  </si>
  <si>
    <t>аренда земельных участков</t>
  </si>
  <si>
    <t>платежи при пользовании природными ресурсами</t>
  </si>
  <si>
    <t>доходы от оказания платных услуг (работ)</t>
  </si>
  <si>
    <t>продажа имущества</t>
  </si>
  <si>
    <t xml:space="preserve">продажа земельных участков </t>
  </si>
  <si>
    <t>штрафы, санкции, возмещение ущерба</t>
  </si>
  <si>
    <t>прочие неналоговые доходы</t>
  </si>
  <si>
    <t>Финансовая помощь</t>
  </si>
  <si>
    <t xml:space="preserve">дотации, </t>
  </si>
  <si>
    <t>дотация на выравнивание</t>
  </si>
  <si>
    <t>дотация на сбалансированность</t>
  </si>
  <si>
    <t xml:space="preserve">субвенции из фонда компенсаций </t>
  </si>
  <si>
    <t>дот поселениям</t>
  </si>
  <si>
    <t>жку отд кат</t>
  </si>
  <si>
    <t>запрет алког</t>
  </si>
  <si>
    <t>ветеран труда</t>
  </si>
  <si>
    <t>ежемес пособие</t>
  </si>
  <si>
    <t>воинс</t>
  </si>
  <si>
    <t>родплата</t>
  </si>
  <si>
    <t>сод отдела</t>
  </si>
  <si>
    <t>жил субсид</t>
  </si>
  <si>
    <t>погребение</t>
  </si>
  <si>
    <t>педраб</t>
  </si>
  <si>
    <t>кдн</t>
  </si>
  <si>
    <t>адм ком</t>
  </si>
  <si>
    <t>из них субвенция образовательным учреждениям</t>
  </si>
  <si>
    <t>субвенции дошкольным учреждениям</t>
  </si>
  <si>
    <t>субсидии из фонда софинансирования расходов</t>
  </si>
  <si>
    <t>ожмс</t>
  </si>
  <si>
    <t>труднодоступный</t>
  </si>
  <si>
    <t>коммун</t>
  </si>
  <si>
    <t>оздоров</t>
  </si>
  <si>
    <t>иные межбюджетные трансферты</t>
  </si>
  <si>
    <t>прочие межбюджетные трансферты</t>
  </si>
  <si>
    <t>Безвозмездные поступления от государственных (муниципальных) организаций</t>
  </si>
  <si>
    <t>Доходы от возврата остатков целевых межбюджетных трансфертов прошлых лет</t>
  </si>
  <si>
    <t>Возврат остатков целевых межбюджетных трансфертов прошлых лет</t>
  </si>
  <si>
    <t>Бюджетный кредит</t>
  </si>
  <si>
    <t>Доля ФП в общей сумме доходов</t>
  </si>
  <si>
    <t>Удельный вес собственных доходов в общих доходах</t>
  </si>
  <si>
    <t>РАСХОДЫ ВСЕГО</t>
  </si>
  <si>
    <t>комфортная среда</t>
  </si>
  <si>
    <t>поощрение лучших работников</t>
  </si>
  <si>
    <t>на возмещение убытков</t>
  </si>
  <si>
    <t>беспл гор питание</t>
  </si>
  <si>
    <t>КРСТ</t>
  </si>
  <si>
    <t>3ий последующий</t>
  </si>
  <si>
    <t>3-7 лет</t>
  </si>
  <si>
    <t>животные без владель</t>
  </si>
  <si>
    <t>присяжные засед</t>
  </si>
  <si>
    <t>физкульт и спорт</t>
  </si>
  <si>
    <t>Интернет соц-знач</t>
  </si>
  <si>
    <t>сод имущ образов организ</t>
  </si>
  <si>
    <t>Перечисления другим бюджетам БС РФ (500)</t>
  </si>
  <si>
    <t>Безвозмездные перечисления орг-циям (242)</t>
  </si>
  <si>
    <t>советники директора</t>
  </si>
  <si>
    <t>УСН</t>
  </si>
  <si>
    <t>сод опекунов</t>
  </si>
  <si>
    <t>содержание специалистов</t>
  </si>
  <si>
    <t>консолидированного бюджета Чаа-Хольского кожууна за 2025 год</t>
  </si>
  <si>
    <t>Факт за 2024 год</t>
  </si>
  <si>
    <t>Кредит. зад-ть на 01.01.2025</t>
  </si>
  <si>
    <t>Уточненный план по отчету на 01.10.25</t>
  </si>
  <si>
    <t>Факт на 01.10.25</t>
  </si>
  <si>
    <t>Факт на 01.11.25</t>
  </si>
  <si>
    <t>Кредит. зад-ть на 01.11.2025</t>
  </si>
  <si>
    <t>Ожидаемое исполнение за 2025 год</t>
  </si>
  <si>
    <t>прочие субс и субв</t>
  </si>
  <si>
    <t>% испол</t>
  </si>
  <si>
    <t>предусмотрено в проект бюджете на 2026 год</t>
  </si>
  <si>
    <t>сд</t>
  </si>
  <si>
    <t>мбт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</si>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</sst>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#,##0_ ;[Red]\-#,##0\ "/>
    <numFmt numFmtId="166" formatCode="0.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/>
      <diagonal/>
    </border>
  </borders>
  <cellStyleXfs count="100">
    <xf numFmtId="0" fontId="0" fillId="0" borderId="0"/>
    <xf numFmtId="0" fontId="1" fillId="0" borderId="0"/>
    <xf numFmtId="0" fontId="2" fillId="0" borderId="0"/>
    <xf numFmtId="0" fontId="2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1" borderId="0" applyNumberFormat="0" applyBorder="0" applyAlignment="0" applyProtection="0"/>
    <xf numFmtId="0" fontId="8" fillId="9" borderId="4" applyNumberFormat="0" applyAlignment="0" applyProtection="0"/>
    <xf numFmtId="0" fontId="9" fillId="22" borderId="5" applyNumberFormat="0" applyAlignment="0" applyProtection="0"/>
    <xf numFmtId="0" fontId="10" fillId="22" borderId="4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23" borderId="10" applyNumberFormat="0" applyAlignment="0" applyProtection="0"/>
    <xf numFmtId="0" fontId="16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5" borderId="0" applyNumberFormat="0" applyBorder="0" applyAlignment="0" applyProtection="0"/>
    <xf numFmtId="0" fontId="22" fillId="0" borderId="0" applyNumberFormat="0" applyFill="0" applyBorder="0" applyAlignment="0" applyProtection="0"/>
    <xf numFmtId="0" fontId="2" fillId="25" borderId="11" applyNumberFormat="0" applyFont="0" applyAlignment="0" applyProtection="0"/>
    <xf numFmtId="0" fontId="23" fillId="0" borderId="12" applyNumberFormat="0" applyFill="0" applyAlignment="0" applyProtection="0"/>
    <xf numFmtId="0" fontId="24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5" fillId="6" borderId="0" applyNumberFormat="0" applyBorder="0" applyAlignment="0" applyProtection="0"/>
  </cellStyleXfs>
  <cellXfs count="140">
    <xf numFmtId="0" fontId="0" fillId="0" borderId="0" xfId="0"/>
    <xf numFmtId="0" fontId="4" fillId="0" borderId="0" xfId="2" applyFont="1"/>
    <xf numFmtId="0" fontId="4" fillId="0" borderId="0" xfId="2" applyFont="1" applyAlignment="1">
      <alignment horizontal="center"/>
    </xf>
    <xf numFmtId="0" fontId="2" fillId="0" borderId="0" xfId="2"/>
    <xf numFmtId="0" fontId="3" fillId="0" borderId="0" xfId="2" applyFont="1" applyAlignment="1">
      <alignment horizontal="center" vertical="center"/>
    </xf>
    <xf numFmtId="164" fontId="3" fillId="0" borderId="3" xfId="3" applyNumberFormat="1" applyFont="1" applyBorder="1" applyAlignment="1">
      <alignment horizontal="center" vertical="center" wrapText="1"/>
    </xf>
    <xf numFmtId="164" fontId="3" fillId="2" borderId="2" xfId="2" applyNumberFormat="1" applyFont="1" applyFill="1" applyBorder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164" fontId="4" fillId="0" borderId="2" xfId="2" applyNumberFormat="1" applyFont="1" applyBorder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 wrapText="1"/>
    </xf>
    <xf numFmtId="164" fontId="4" fillId="2" borderId="2" xfId="2" applyNumberFormat="1" applyFont="1" applyFill="1" applyBorder="1" applyAlignment="1">
      <alignment horizontal="center" vertical="center"/>
    </xf>
    <xf numFmtId="0" fontId="4" fillId="2" borderId="0" xfId="2" applyFont="1" applyFill="1"/>
    <xf numFmtId="164" fontId="3" fillId="0" borderId="2" xfId="2" applyNumberFormat="1" applyFont="1" applyFill="1" applyBorder="1" applyAlignment="1">
      <alignment horizontal="center" vertical="center"/>
    </xf>
    <xf numFmtId="164" fontId="3" fillId="3" borderId="2" xfId="2" applyNumberFormat="1" applyFont="1" applyFill="1" applyBorder="1" applyAlignment="1">
      <alignment horizontal="center" vertical="center" wrapText="1"/>
    </xf>
    <xf numFmtId="0" fontId="3" fillId="0" borderId="2" xfId="2" applyFont="1" applyBorder="1"/>
    <xf numFmtId="0" fontId="3" fillId="0" borderId="0" xfId="2" applyFont="1"/>
    <xf numFmtId="164" fontId="4" fillId="0" borderId="2" xfId="2" applyNumberFormat="1" applyFont="1" applyBorder="1" applyAlignment="1">
      <alignment horizontal="center"/>
    </xf>
    <xf numFmtId="0" fontId="4" fillId="0" borderId="2" xfId="2" applyFont="1" applyBorder="1" applyAlignment="1">
      <alignment vertical="center" wrapText="1"/>
    </xf>
    <xf numFmtId="0" fontId="5" fillId="0" borderId="2" xfId="2" applyFont="1" applyBorder="1" applyAlignment="1">
      <alignment horizontal="right" vertical="center" wrapText="1"/>
    </xf>
    <xf numFmtId="164" fontId="3" fillId="0" borderId="0" xfId="2" applyNumberFormat="1" applyFont="1" applyFill="1"/>
    <xf numFmtId="2" fontId="4" fillId="0" borderId="1" xfId="2" applyNumberFormat="1" applyFont="1" applyBorder="1" applyAlignment="1">
      <alignment horizontal="center"/>
    </xf>
    <xf numFmtId="0" fontId="4" fillId="0" borderId="0" xfId="2" applyFont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3" fillId="0" borderId="3" xfId="3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2" fillId="0" borderId="2" xfId="2" applyBorder="1" applyAlignment="1">
      <alignment horizontal="center" vertical="center"/>
    </xf>
    <xf numFmtId="3" fontId="3" fillId="0" borderId="3" xfId="3" applyNumberFormat="1" applyFont="1" applyFill="1" applyBorder="1" applyAlignment="1">
      <alignment horizontal="center" vertical="center" wrapText="1"/>
    </xf>
    <xf numFmtId="164" fontId="3" fillId="0" borderId="3" xfId="3" applyNumberFormat="1" applyFont="1" applyFill="1" applyBorder="1" applyAlignment="1">
      <alignment horizontal="center" vertical="center" wrapText="1"/>
    </xf>
    <xf numFmtId="164" fontId="4" fillId="2" borderId="2" xfId="2" applyNumberFormat="1" applyFont="1" applyFill="1" applyBorder="1" applyAlignment="1">
      <alignment horizontal="center"/>
    </xf>
    <xf numFmtId="0" fontId="4" fillId="0" borderId="2" xfId="2" applyFont="1" applyFill="1" applyBorder="1" applyAlignment="1">
      <alignment horizontal="right" vertical="center" wrapText="1"/>
    </xf>
    <xf numFmtId="0" fontId="4" fillId="0" borderId="0" xfId="2" applyFont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2" borderId="2" xfId="2" applyFont="1" applyFill="1" applyBorder="1" applyAlignment="1">
      <alignment horizontal="center" vertical="center" wrapText="1"/>
    </xf>
    <xf numFmtId="0" fontId="3" fillId="26" borderId="2" xfId="2" applyFont="1" applyFill="1" applyBorder="1" applyAlignment="1">
      <alignment vertical="center" wrapText="1"/>
    </xf>
    <xf numFmtId="0" fontId="4" fillId="26" borderId="2" xfId="2" applyFont="1" applyFill="1" applyBorder="1" applyAlignment="1">
      <alignment horizontal="center" vertical="center"/>
    </xf>
    <xf numFmtId="164" fontId="3" fillId="26" borderId="2" xfId="2" applyNumberFormat="1" applyFont="1" applyFill="1" applyBorder="1" applyAlignment="1">
      <alignment horizontal="center" vertical="center"/>
    </xf>
    <xf numFmtId="164" fontId="3" fillId="26" borderId="0" xfId="2" applyNumberFormat="1" applyFont="1" applyFill="1"/>
    <xf numFmtId="0" fontId="4" fillId="26" borderId="0" xfId="2" applyFont="1" applyFill="1"/>
    <xf numFmtId="0" fontId="26" fillId="26" borderId="2" xfId="2" applyFont="1" applyFill="1" applyBorder="1" applyAlignment="1">
      <alignment horizontal="right" vertical="center" wrapText="1"/>
    </xf>
    <xf numFmtId="0" fontId="4" fillId="26" borderId="0" xfId="2" applyFont="1" applyFill="1" applyAlignment="1">
      <alignment horizontal="center"/>
    </xf>
    <xf numFmtId="0" fontId="3" fillId="0" borderId="2" xfId="2" applyFont="1" applyFill="1" applyBorder="1" applyAlignment="1">
      <alignment vertical="center" wrapText="1"/>
    </xf>
    <xf numFmtId="0" fontId="4" fillId="0" borderId="2" xfId="2" applyFont="1" applyFill="1" applyBorder="1" applyAlignment="1">
      <alignment horizontal="center" vertical="center"/>
    </xf>
    <xf numFmtId="0" fontId="4" fillId="0" borderId="0" xfId="2" applyFont="1" applyFill="1"/>
    <xf numFmtId="0" fontId="4" fillId="0" borderId="0" xfId="2" applyFont="1" applyFill="1" applyAlignment="1">
      <alignment horizontal="center"/>
    </xf>
    <xf numFmtId="164" fontId="3" fillId="2" borderId="0" xfId="2" applyNumberFormat="1" applyFont="1" applyFill="1"/>
    <xf numFmtId="0" fontId="26" fillId="0" borderId="2" xfId="2" applyFont="1" applyFill="1" applyBorder="1" applyAlignment="1">
      <alignment horizontal="right" vertical="center" wrapText="1"/>
    </xf>
    <xf numFmtId="164" fontId="4" fillId="26" borderId="2" xfId="2" applyNumberFormat="1" applyFont="1" applyFill="1" applyBorder="1" applyAlignment="1">
      <alignment horizontal="center" vertical="center"/>
    </xf>
    <xf numFmtId="164" fontId="4" fillId="26" borderId="2" xfId="2" applyNumberFormat="1" applyFont="1" applyFill="1" applyBorder="1" applyAlignment="1">
      <alignment horizontal="center"/>
    </xf>
    <xf numFmtId="164" fontId="4" fillId="0" borderId="2" xfId="2" applyNumberFormat="1" applyFont="1" applyFill="1" applyBorder="1" applyAlignment="1">
      <alignment horizontal="center"/>
    </xf>
    <xf numFmtId="164" fontId="4" fillId="2" borderId="2" xfId="2" applyNumberFormat="1" applyFont="1" applyFill="1" applyBorder="1" applyAlignment="1">
      <alignment horizontal="center" vertical="center" wrapText="1"/>
    </xf>
    <xf numFmtId="164" fontId="4" fillId="26" borderId="2" xfId="2" applyNumberFormat="1" applyFont="1" applyFill="1" applyBorder="1" applyAlignment="1">
      <alignment horizontal="center" vertical="center" wrapText="1"/>
    </xf>
    <xf numFmtId="164" fontId="3" fillId="0" borderId="2" xfId="2" applyNumberFormat="1" applyFont="1" applyFill="1" applyBorder="1" applyAlignment="1">
      <alignment horizontal="center"/>
    </xf>
    <xf numFmtId="164" fontId="27" fillId="0" borderId="2" xfId="2" applyNumberFormat="1" applyFont="1" applyBorder="1" applyAlignment="1">
      <alignment horizontal="center"/>
    </xf>
    <xf numFmtId="164" fontId="27" fillId="2" borderId="2" xfId="2" applyNumberFormat="1" applyFont="1" applyFill="1" applyBorder="1" applyAlignment="1">
      <alignment horizontal="center"/>
    </xf>
    <xf numFmtId="164" fontId="27" fillId="26" borderId="2" xfId="2" applyNumberFormat="1" applyFont="1" applyFill="1" applyBorder="1" applyAlignment="1">
      <alignment horizontal="center"/>
    </xf>
    <xf numFmtId="164" fontId="27" fillId="0" borderId="2" xfId="2" applyNumberFormat="1" applyFont="1" applyFill="1" applyBorder="1" applyAlignment="1">
      <alignment horizontal="center"/>
    </xf>
    <xf numFmtId="164" fontId="4" fillId="3" borderId="2" xfId="2" applyNumberFormat="1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6" borderId="2" xfId="2" applyFont="1" applyFill="1" applyBorder="1" applyAlignment="1">
      <alignment horizontal="center" vertical="center" wrapText="1"/>
    </xf>
    <xf numFmtId="165" fontId="4" fillId="0" borderId="2" xfId="2" applyNumberFormat="1" applyFont="1" applyBorder="1" applyAlignment="1">
      <alignment horizontal="center" vertical="center"/>
    </xf>
    <xf numFmtId="165" fontId="4" fillId="26" borderId="2" xfId="2" applyNumberFormat="1" applyFont="1" applyFill="1" applyBorder="1" applyAlignment="1">
      <alignment horizontal="center" vertical="center"/>
    </xf>
    <xf numFmtId="0" fontId="2" fillId="26" borderId="2" xfId="2" applyFill="1" applyBorder="1" applyAlignment="1">
      <alignment horizontal="center" vertical="center"/>
    </xf>
    <xf numFmtId="165" fontId="4" fillId="0" borderId="2" xfId="2" applyNumberFormat="1" applyFont="1" applyFill="1" applyBorder="1" applyAlignment="1">
      <alignment horizontal="center" vertical="center"/>
    </xf>
    <xf numFmtId="0" fontId="2" fillId="0" borderId="2" xfId="2" applyFill="1" applyBorder="1" applyAlignment="1">
      <alignment horizontal="center" vertical="center"/>
    </xf>
    <xf numFmtId="166" fontId="2" fillId="26" borderId="2" xfId="2" applyNumberFormat="1" applyFill="1" applyBorder="1" applyAlignment="1">
      <alignment horizontal="center" vertical="center"/>
    </xf>
    <xf numFmtId="166" fontId="2" fillId="0" borderId="2" xfId="2" applyNumberFormat="1" applyFill="1" applyBorder="1" applyAlignment="1">
      <alignment horizontal="center" vertical="center"/>
    </xf>
    <xf numFmtId="2" fontId="4" fillId="0" borderId="2" xfId="2" applyNumberFormat="1" applyFont="1" applyBorder="1" applyAlignment="1">
      <alignment horizontal="center" vertical="center"/>
    </xf>
    <xf numFmtId="0" fontId="4" fillId="0" borderId="2" xfId="2" applyFont="1" applyFill="1" applyBorder="1" applyAlignment="1">
      <alignment vertical="center" wrapText="1"/>
    </xf>
    <xf numFmtId="0" fontId="3" fillId="26" borderId="2" xfId="2" applyFont="1" applyFill="1" applyBorder="1" applyAlignment="1">
      <alignment horizontal="center" vertical="center" wrapText="1"/>
    </xf>
    <xf numFmtId="0" fontId="3" fillId="26" borderId="0" xfId="2" applyFont="1" applyFill="1"/>
    <xf numFmtId="166" fontId="2" fillId="27" borderId="2" xfId="2" applyNumberForma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166" fontId="4" fillId="26" borderId="2" xfId="2" applyNumberFormat="1" applyFont="1" applyFill="1" applyBorder="1" applyAlignment="1">
      <alignment horizontal="center" vertical="center" wrapText="1"/>
    </xf>
    <xf numFmtId="0" fontId="3" fillId="26" borderId="2" xfId="2" applyFont="1" applyFill="1" applyBorder="1" applyAlignment="1">
      <alignment horizontal="center" vertical="center"/>
    </xf>
    <xf numFmtId="0" fontId="28" fillId="26" borderId="2" xfId="2" applyFont="1" applyFill="1" applyBorder="1" applyAlignment="1">
      <alignment horizontal="center" vertical="center"/>
    </xf>
    <xf numFmtId="0" fontId="3" fillId="26" borderId="0" xfId="2" applyFont="1" applyFill="1" applyAlignment="1">
      <alignment horizontal="center"/>
    </xf>
    <xf numFmtId="166" fontId="3" fillId="26" borderId="2" xfId="2" applyNumberFormat="1" applyFont="1" applyFill="1" applyBorder="1" applyAlignment="1">
      <alignment horizontal="center" vertical="center"/>
    </xf>
    <xf numFmtId="0" fontId="2" fillId="3" borderId="2" xfId="2" applyFill="1" applyBorder="1" applyAlignment="1">
      <alignment horizontal="center" vertical="center"/>
    </xf>
    <xf numFmtId="164" fontId="3" fillId="2" borderId="2" xfId="2" applyNumberFormat="1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164" fontId="4" fillId="26" borderId="0" xfId="2" applyNumberFormat="1" applyFont="1" applyFill="1"/>
    <xf numFmtId="0" fontId="3" fillId="2" borderId="2" xfId="2" applyFont="1" applyFill="1" applyBorder="1"/>
    <xf numFmtId="0" fontId="4" fillId="0" borderId="2" xfId="2" applyFont="1" applyBorder="1"/>
    <xf numFmtId="4" fontId="5" fillId="3" borderId="2" xfId="2" applyNumberFormat="1" applyFont="1" applyFill="1" applyBorder="1" applyAlignment="1">
      <alignment horizontal="right"/>
    </xf>
    <xf numFmtId="4" fontId="5" fillId="3" borderId="2" xfId="3" applyNumberFormat="1" applyFont="1" applyFill="1" applyBorder="1" applyAlignment="1">
      <alignment horizontal="right"/>
    </xf>
    <xf numFmtId="0" fontId="5" fillId="0" borderId="2" xfId="2" applyFont="1" applyFill="1" applyBorder="1" applyAlignment="1">
      <alignment horizontal="right" wrapText="1"/>
    </xf>
    <xf numFmtId="0" fontId="5" fillId="0" borderId="2" xfId="2" applyFont="1" applyBorder="1" applyAlignment="1">
      <alignment horizontal="right" wrapText="1"/>
    </xf>
    <xf numFmtId="0" fontId="4" fillId="0" borderId="2" xfId="2" applyFont="1" applyBorder="1" applyAlignment="1">
      <alignment wrapText="1"/>
    </xf>
    <xf numFmtId="0" fontId="4" fillId="27" borderId="2" xfId="2" applyFont="1" applyFill="1" applyBorder="1" applyAlignment="1">
      <alignment wrapText="1"/>
    </xf>
    <xf numFmtId="0" fontId="4" fillId="0" borderId="2" xfId="2" applyFont="1" applyBorder="1" applyAlignment="1">
      <alignment vertical="distributed" wrapText="1"/>
    </xf>
    <xf numFmtId="0" fontId="3" fillId="2" borderId="2" xfId="2" applyFont="1" applyFill="1" applyBorder="1" applyAlignment="1">
      <alignment wrapText="1"/>
    </xf>
    <xf numFmtId="0" fontId="3" fillId="0" borderId="2" xfId="2" applyFont="1" applyBorder="1" applyAlignment="1">
      <alignment horizontal="left" vertical="center" wrapText="1"/>
    </xf>
    <xf numFmtId="0" fontId="3" fillId="0" borderId="2" xfId="2" applyFont="1" applyBorder="1" applyAlignment="1">
      <alignment wrapText="1"/>
    </xf>
    <xf numFmtId="164" fontId="3" fillId="2" borderId="3" xfId="3" applyNumberFormat="1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3" fontId="3" fillId="2" borderId="3" xfId="3" applyNumberFormat="1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 vertical="center"/>
    </xf>
    <xf numFmtId="0" fontId="3" fillId="2" borderId="2" xfId="2" applyFont="1" applyFill="1" applyBorder="1" applyAlignment="1">
      <alignment horizontal="left" vertical="center"/>
    </xf>
    <xf numFmtId="164" fontId="3" fillId="0" borderId="3" xfId="2" applyNumberFormat="1" applyFont="1" applyFill="1" applyBorder="1" applyAlignment="1">
      <alignment horizontal="center" vertical="center" wrapText="1"/>
    </xf>
    <xf numFmtId="164" fontId="3" fillId="3" borderId="3" xfId="3" applyNumberFormat="1" applyFont="1" applyFill="1" applyBorder="1" applyAlignment="1">
      <alignment horizontal="center" vertical="center" wrapText="1"/>
    </xf>
    <xf numFmtId="164" fontId="4" fillId="3" borderId="2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vertical="center" wrapText="1"/>
    </xf>
    <xf numFmtId="0" fontId="4" fillId="3" borderId="2" xfId="2" applyFont="1" applyFill="1" applyBorder="1" applyAlignment="1">
      <alignment horizontal="center" vertical="center" wrapText="1"/>
    </xf>
    <xf numFmtId="164" fontId="3" fillId="3" borderId="2" xfId="2" applyNumberFormat="1" applyFont="1" applyFill="1" applyBorder="1" applyAlignment="1">
      <alignment horizontal="center" vertical="center"/>
    </xf>
    <xf numFmtId="0" fontId="4" fillId="3" borderId="0" xfId="2" applyFont="1" applyFill="1"/>
    <xf numFmtId="0" fontId="5" fillId="3" borderId="2" xfId="2" applyFont="1" applyFill="1" applyBorder="1" applyAlignment="1">
      <alignment horizontal="right" vertical="center" wrapText="1"/>
    </xf>
    <xf numFmtId="166" fontId="3" fillId="2" borderId="3" xfId="3" applyNumberFormat="1" applyFont="1" applyFill="1" applyBorder="1" applyAlignment="1">
      <alignment horizontal="center" vertical="center" wrapText="1"/>
    </xf>
    <xf numFmtId="166" fontId="3" fillId="0" borderId="3" xfId="3" applyNumberFormat="1" applyFont="1" applyBorder="1" applyAlignment="1">
      <alignment horizontal="center" vertical="center" wrapText="1"/>
    </xf>
    <xf numFmtId="164" fontId="3" fillId="2" borderId="3" xfId="2" applyNumberFormat="1" applyFont="1" applyFill="1" applyBorder="1" applyAlignment="1">
      <alignment horizontal="center" vertical="center" wrapText="1"/>
    </xf>
    <xf numFmtId="166" fontId="3" fillId="0" borderId="3" xfId="2" applyNumberFormat="1" applyFont="1" applyFill="1" applyBorder="1" applyAlignment="1">
      <alignment horizontal="center" vertical="center" wrapText="1"/>
    </xf>
    <xf numFmtId="0" fontId="3" fillId="0" borderId="0" xfId="2" applyFont="1" applyFill="1" applyAlignment="1">
      <alignment horizontal="center" vertical="center"/>
    </xf>
    <xf numFmtId="164" fontId="3" fillId="28" borderId="3" xfId="3" applyNumberFormat="1" applyFont="1" applyFill="1" applyBorder="1" applyAlignment="1">
      <alignment horizontal="center" vertical="center" wrapText="1"/>
    </xf>
    <xf numFmtId="164" fontId="3" fillId="0" borderId="2" xfId="3" applyNumberFormat="1" applyFont="1" applyBorder="1" applyAlignment="1">
      <alignment horizontal="center" vertical="center" wrapText="1"/>
    </xf>
    <xf numFmtId="0" fontId="3" fillId="28" borderId="2" xfId="2" applyFont="1" applyFill="1" applyBorder="1" applyAlignment="1">
      <alignment horizontal="center" vertical="center"/>
    </xf>
    <xf numFmtId="3" fontId="3" fillId="28" borderId="3" xfId="3" applyNumberFormat="1" applyFont="1" applyFill="1" applyBorder="1" applyAlignment="1">
      <alignment horizontal="center" vertical="center" wrapText="1"/>
    </xf>
    <xf numFmtId="166" fontId="3" fillId="28" borderId="3" xfId="3" applyNumberFormat="1" applyFont="1" applyFill="1" applyBorder="1" applyAlignment="1">
      <alignment horizontal="center" vertical="center" wrapText="1"/>
    </xf>
    <xf numFmtId="0" fontId="4" fillId="29" borderId="2" xfId="2" applyFont="1" applyFill="1" applyBorder="1"/>
    <xf numFmtId="164" fontId="3" fillId="29" borderId="3" xfId="3" applyNumberFormat="1" applyFont="1" applyFill="1" applyBorder="1" applyAlignment="1">
      <alignment horizontal="center" vertical="center" wrapText="1"/>
    </xf>
    <xf numFmtId="0" fontId="3" fillId="29" borderId="3" xfId="3" applyFont="1" applyFill="1" applyBorder="1" applyAlignment="1">
      <alignment horizontal="center" vertical="center" wrapText="1"/>
    </xf>
    <xf numFmtId="166" fontId="3" fillId="29" borderId="3" xfId="3" applyNumberFormat="1" applyFont="1" applyFill="1" applyBorder="1" applyAlignment="1">
      <alignment horizontal="center" vertical="center" wrapText="1"/>
    </xf>
    <xf numFmtId="164" fontId="3" fillId="29" borderId="3" xfId="2" applyNumberFormat="1" applyFont="1" applyFill="1" applyBorder="1" applyAlignment="1">
      <alignment horizontal="center" vertical="center" wrapText="1"/>
    </xf>
    <xf numFmtId="166" fontId="3" fillId="0" borderId="3" xfId="3" applyNumberFormat="1" applyFont="1" applyFill="1" applyBorder="1" applyAlignment="1">
      <alignment horizontal="center" vertical="center" wrapText="1"/>
    </xf>
    <xf numFmtId="0" fontId="3" fillId="28" borderId="3" xfId="3" applyNumberFormat="1" applyFont="1" applyFill="1" applyBorder="1" applyAlignment="1">
      <alignment horizontal="center" vertical="center" wrapText="1"/>
    </xf>
    <xf numFmtId="166" fontId="3" fillId="28" borderId="3" xfId="2" applyNumberFormat="1" applyFont="1" applyFill="1" applyBorder="1" applyAlignment="1">
      <alignment horizontal="center" vertical="center" wrapText="1"/>
    </xf>
    <xf numFmtId="164" fontId="3" fillId="28" borderId="3" xfId="2" applyNumberFormat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164" fontId="3" fillId="0" borderId="2" xfId="2" applyNumberFormat="1" applyFont="1" applyFill="1" applyBorder="1"/>
    <xf numFmtId="164" fontId="3" fillId="3" borderId="2" xfId="2" applyNumberFormat="1" applyFont="1" applyFill="1" applyBorder="1"/>
    <xf numFmtId="164" fontId="3" fillId="0" borderId="2" xfId="2" applyNumberFormat="1" applyFont="1" applyBorder="1"/>
    <xf numFmtId="0" fontId="4" fillId="3" borderId="2" xfId="2" applyFont="1" applyFill="1" applyBorder="1"/>
    <xf numFmtId="0" fontId="4" fillId="0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13" xfId="2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 wrapText="1"/>
    </xf>
  </cellXfs>
  <cellStyles count="100">
    <cellStyle name="20% - Акцент1 2" xfId="4"/>
    <cellStyle name="20% - Акцент2 2" xfId="5"/>
    <cellStyle name="20% - Акцент3 2" xfId="6"/>
    <cellStyle name="20% - Акцент4 2" xfId="7"/>
    <cellStyle name="20% - Акцент5 2" xfId="8"/>
    <cellStyle name="20% - Акцент6 2" xfId="9"/>
    <cellStyle name="40% - Акцент1 2" xfId="10"/>
    <cellStyle name="40% - Акцент2 2" xfId="11"/>
    <cellStyle name="40% - Акцент3 2" xfId="12"/>
    <cellStyle name="40% - Акцент4 2" xfId="13"/>
    <cellStyle name="40% - Акцент5 2" xfId="14"/>
    <cellStyle name="40% - Акцент6 2" xfId="15"/>
    <cellStyle name="60% - Акцент1 2" xfId="16"/>
    <cellStyle name="60% - Акцент2 2" xfId="17"/>
    <cellStyle name="60% - Акцент3 2" xfId="18"/>
    <cellStyle name="60% - Акцент4 2" xfId="19"/>
    <cellStyle name="60% - Акцент5 2" xfId="20"/>
    <cellStyle name="60% - Акцент6 2" xfId="21"/>
    <cellStyle name="Акцент1 2" xfId="22"/>
    <cellStyle name="Акцент2 2" xfId="23"/>
    <cellStyle name="Акцент3 2" xfId="24"/>
    <cellStyle name="Акцент4 2" xfId="25"/>
    <cellStyle name="Акцент5 2" xfId="26"/>
    <cellStyle name="Акцент6 2" xfId="27"/>
    <cellStyle name="Ввод  2" xfId="28"/>
    <cellStyle name="Вывод 2" xfId="29"/>
    <cellStyle name="Вычисление 2" xfId="30"/>
    <cellStyle name="Заголовок 1 2" xfId="31"/>
    <cellStyle name="Заголовок 2 2" xfId="32"/>
    <cellStyle name="Заголовок 3 2" xfId="33"/>
    <cellStyle name="Заголовок 4 2" xfId="34"/>
    <cellStyle name="Итог 2" xfId="35"/>
    <cellStyle name="Контрольная ячейка 2" xfId="36"/>
    <cellStyle name="Название 2" xfId="37"/>
    <cellStyle name="Нейтральный 2" xfId="38"/>
    <cellStyle name="Обычный" xfId="0" builtinId="0"/>
    <cellStyle name="Обычный 10" xfId="39"/>
    <cellStyle name="Обычный 10 2" xfId="40"/>
    <cellStyle name="Обычный 11" xfId="41"/>
    <cellStyle name="Обычный 2" xfId="1"/>
    <cellStyle name="Обычный 2 11" xfId="42"/>
    <cellStyle name="Обычный 2 11 2" xfId="43"/>
    <cellStyle name="Обычный 2 2" xfId="44"/>
    <cellStyle name="Обычный 2 3" xfId="45"/>
    <cellStyle name="Обычный 2 4" xfId="46"/>
    <cellStyle name="Обычный 2 5" xfId="47"/>
    <cellStyle name="Обычный 2 5 2" xfId="3"/>
    <cellStyle name="Обычный 2 6" xfId="2"/>
    <cellStyle name="Обычный 2 9" xfId="48"/>
    <cellStyle name="Обычный 2 9 2" xfId="49"/>
    <cellStyle name="Обычный 3" xfId="50"/>
    <cellStyle name="Обычный 3 2" xfId="51"/>
    <cellStyle name="Обычный 3 2 2" xfId="52"/>
    <cellStyle name="Обычный 3 2 2 2" xfId="53"/>
    <cellStyle name="Обычный 3 2 2 3" xfId="54"/>
    <cellStyle name="Обычный 3 2 3" xfId="55"/>
    <cellStyle name="Обычный 3 2 3 2" xfId="56"/>
    <cellStyle name="Обычный 3 2 4" xfId="57"/>
    <cellStyle name="Обычный 3 2 5" xfId="58"/>
    <cellStyle name="Обычный 3 3" xfId="59"/>
    <cellStyle name="Обычный 3 3 2" xfId="60"/>
    <cellStyle name="Обычный 3 3 3" xfId="61"/>
    <cellStyle name="Обычный 3 4" xfId="62"/>
    <cellStyle name="Обычный 4" xfId="63"/>
    <cellStyle name="Обычный 4 2" xfId="64"/>
    <cellStyle name="Обычный 4 2 2" xfId="65"/>
    <cellStyle name="Обычный 4 3" xfId="66"/>
    <cellStyle name="Обычный 4 3 2" xfId="67"/>
    <cellStyle name="Обычный 4 4" xfId="68"/>
    <cellStyle name="Обычный 4 5" xfId="69"/>
    <cellStyle name="Обычный 5" xfId="70"/>
    <cellStyle name="Обычный 5 2" xfId="71"/>
    <cellStyle name="Обычный 5 2 2" xfId="72"/>
    <cellStyle name="Обычный 5 3" xfId="73"/>
    <cellStyle name="Обычный 5 3 2" xfId="74"/>
    <cellStyle name="Обычный 5 4" xfId="75"/>
    <cellStyle name="Обычный 5 5" xfId="76"/>
    <cellStyle name="Обычный 6" xfId="77"/>
    <cellStyle name="Обычный 6 2" xfId="78"/>
    <cellStyle name="Обычный 6 2 2" xfId="79"/>
    <cellStyle name="Обычный 6 3" xfId="80"/>
    <cellStyle name="Обычный 6 3 2" xfId="81"/>
    <cellStyle name="Обычный 6 4" xfId="82"/>
    <cellStyle name="Обычный 7" xfId="83"/>
    <cellStyle name="Обычный 7 2" xfId="84"/>
    <cellStyle name="Обычный 8" xfId="85"/>
    <cellStyle name="Обычный 8 2" xfId="86"/>
    <cellStyle name="Обычный 8 2 2" xfId="87"/>
    <cellStyle name="Обычный 8 3" xfId="88"/>
    <cellStyle name="Обычный 9" xfId="89"/>
    <cellStyle name="Обычный 9 2" xfId="90"/>
    <cellStyle name="Обычный 9 2 2" xfId="91"/>
    <cellStyle name="Обычный 9 3" xfId="92"/>
    <cellStyle name="Плохой 2" xfId="93"/>
    <cellStyle name="Пояснение 2" xfId="94"/>
    <cellStyle name="Примечание 2" xfId="95"/>
    <cellStyle name="Связанная ячейка 2" xfId="96"/>
    <cellStyle name="Текст предупреждения 2" xfId="97"/>
    <cellStyle name="Финансовый 2" xfId="98"/>
    <cellStyle name="Хороший 2" xfId="99"/>
  </cellStyles>
  <dxfs count="0"/>
  <tableStyles count="0" defaultTableStyle="TableStyleMedium2" defaultPivotStyle="PivotStyleLight16"/>
  <colors>
    <mruColors>
      <color rgb="FFCCFFCC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85775" y="99441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82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485775" y="108394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82</xdr:row>
      <xdr:rowOff>0</xdr:rowOff>
    </xdr:to>
    <xdr:sp macro="" textlink="">
      <xdr:nvSpPr>
        <xdr:cNvPr id="4" name="Text Box 47"/>
        <xdr:cNvSpPr txBox="1">
          <a:spLocks noChangeArrowheads="1"/>
        </xdr:cNvSpPr>
      </xdr:nvSpPr>
      <xdr:spPr bwMode="auto">
        <a:xfrm>
          <a:off x="485775" y="108394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85775" y="1163955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85</xdr:row>
      <xdr:rowOff>134410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485775" y="7200900"/>
          <a:ext cx="95250" cy="933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1058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485775" y="96393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1058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485775" y="96393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8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24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26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28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30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32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38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0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2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4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6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8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28575</xdr:rowOff>
    </xdr:to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485775" y="102393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28575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485775" y="102393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4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60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62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64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66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68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70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72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76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78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80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82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86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88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90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94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98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100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102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104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106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108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110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112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114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116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118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120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122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124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126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130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132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83</xdr:row>
      <xdr:rowOff>38100</xdr:rowOff>
    </xdr:to>
    <xdr:sp macro="" textlink="">
      <xdr:nvSpPr>
        <xdr:cNvPr id="133" name="Text Box 2"/>
        <xdr:cNvSpPr txBox="1">
          <a:spLocks noChangeArrowheads="1"/>
        </xdr:cNvSpPr>
      </xdr:nvSpPr>
      <xdr:spPr bwMode="auto">
        <a:xfrm>
          <a:off x="485775" y="7400925"/>
          <a:ext cx="95250" cy="43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83</xdr:row>
      <xdr:rowOff>38100</xdr:rowOff>
    </xdr:to>
    <xdr:sp macro="" textlink="">
      <xdr:nvSpPr>
        <xdr:cNvPr id="134" name="Text Box 48"/>
        <xdr:cNvSpPr txBox="1">
          <a:spLocks noChangeArrowheads="1"/>
        </xdr:cNvSpPr>
      </xdr:nvSpPr>
      <xdr:spPr bwMode="auto">
        <a:xfrm>
          <a:off x="485775" y="7400925"/>
          <a:ext cx="95250" cy="43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0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485775" y="99441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0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485775" y="99441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0</xdr:rowOff>
    </xdr:to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485775" y="99441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0</xdr:rowOff>
    </xdr:to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485775" y="99441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40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42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82</xdr:row>
      <xdr:rowOff>1323</xdr:rowOff>
    </xdr:to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485775" y="8839200"/>
          <a:ext cx="95250" cy="20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82</xdr:row>
      <xdr:rowOff>1323</xdr:rowOff>
    </xdr:to>
    <xdr:sp macro="" textlink="">
      <xdr:nvSpPr>
        <xdr:cNvPr id="144" name="Text Box 47"/>
        <xdr:cNvSpPr txBox="1">
          <a:spLocks noChangeArrowheads="1"/>
        </xdr:cNvSpPr>
      </xdr:nvSpPr>
      <xdr:spPr bwMode="auto">
        <a:xfrm>
          <a:off x="485775" y="8839200"/>
          <a:ext cx="95250" cy="20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88106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485775" y="8305800"/>
          <a:ext cx="95250" cy="88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88106</xdr:rowOff>
    </xdr:to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485775" y="8305800"/>
          <a:ext cx="95250" cy="88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114300</xdr:rowOff>
    </xdr:to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485775" y="99441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82</xdr:row>
      <xdr:rowOff>0</xdr:rowOff>
    </xdr:to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485775" y="108394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82</xdr:row>
      <xdr:rowOff>0</xdr:rowOff>
    </xdr:to>
    <xdr:sp macro="" textlink="">
      <xdr:nvSpPr>
        <xdr:cNvPr id="149" name="Text Box 47"/>
        <xdr:cNvSpPr txBox="1">
          <a:spLocks noChangeArrowheads="1"/>
        </xdr:cNvSpPr>
      </xdr:nvSpPr>
      <xdr:spPr bwMode="auto">
        <a:xfrm>
          <a:off x="485775" y="108394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0</xdr:rowOff>
    </xdr:to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485775" y="1163955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85</xdr:row>
      <xdr:rowOff>134410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485775" y="7200900"/>
          <a:ext cx="95250" cy="933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1058</xdr:rowOff>
    </xdr:to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485775" y="96393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1058</xdr:rowOff>
    </xdr:to>
    <xdr:sp macro="" textlink="">
      <xdr:nvSpPr>
        <xdr:cNvPr id="153" name="Text Box 2"/>
        <xdr:cNvSpPr txBox="1">
          <a:spLocks noChangeArrowheads="1"/>
        </xdr:cNvSpPr>
      </xdr:nvSpPr>
      <xdr:spPr bwMode="auto">
        <a:xfrm>
          <a:off x="485775" y="96393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57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59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61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63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65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67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69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71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75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77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79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81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83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85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87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89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193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28575</xdr:rowOff>
    </xdr:to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485775" y="102393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28575</xdr:rowOff>
    </xdr:to>
    <xdr:sp macro="" textlink="">
      <xdr:nvSpPr>
        <xdr:cNvPr id="195" name="Text Box 47"/>
        <xdr:cNvSpPr txBox="1">
          <a:spLocks noChangeArrowheads="1"/>
        </xdr:cNvSpPr>
      </xdr:nvSpPr>
      <xdr:spPr bwMode="auto">
        <a:xfrm>
          <a:off x="485775" y="102393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197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199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01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03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05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07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09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11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13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15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17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19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21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23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25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27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29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31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33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35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37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39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41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43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45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47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49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51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53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55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56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57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59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61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65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67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69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71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73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74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75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277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83</xdr:row>
      <xdr:rowOff>38100</xdr:rowOff>
    </xdr:to>
    <xdr:sp macro="" textlink="">
      <xdr:nvSpPr>
        <xdr:cNvPr id="278" name="Text Box 2"/>
        <xdr:cNvSpPr txBox="1">
          <a:spLocks noChangeArrowheads="1"/>
        </xdr:cNvSpPr>
      </xdr:nvSpPr>
      <xdr:spPr bwMode="auto">
        <a:xfrm>
          <a:off x="485775" y="7400925"/>
          <a:ext cx="95250" cy="43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83</xdr:row>
      <xdr:rowOff>38100</xdr:rowOff>
    </xdr:to>
    <xdr:sp macro="" textlink="">
      <xdr:nvSpPr>
        <xdr:cNvPr id="279" name="Text Box 48"/>
        <xdr:cNvSpPr txBox="1">
          <a:spLocks noChangeArrowheads="1"/>
        </xdr:cNvSpPr>
      </xdr:nvSpPr>
      <xdr:spPr bwMode="auto">
        <a:xfrm>
          <a:off x="485775" y="7400925"/>
          <a:ext cx="95250" cy="43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0</xdr:rowOff>
    </xdr:to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485775" y="99441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0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485775" y="99441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0</xdr:rowOff>
    </xdr:to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485775" y="99441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0</xdr:rowOff>
    </xdr:to>
    <xdr:sp macro="" textlink="">
      <xdr:nvSpPr>
        <xdr:cNvPr id="283" name="Text Box 1"/>
        <xdr:cNvSpPr txBox="1">
          <a:spLocks noChangeArrowheads="1"/>
        </xdr:cNvSpPr>
      </xdr:nvSpPr>
      <xdr:spPr bwMode="auto">
        <a:xfrm>
          <a:off x="485775" y="99441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285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287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82</xdr:row>
      <xdr:rowOff>1323</xdr:rowOff>
    </xdr:to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485775" y="8839200"/>
          <a:ext cx="95250" cy="20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82</xdr:row>
      <xdr:rowOff>1323</xdr:rowOff>
    </xdr:to>
    <xdr:sp macro="" textlink="">
      <xdr:nvSpPr>
        <xdr:cNvPr id="289" name="Text Box 47"/>
        <xdr:cNvSpPr txBox="1">
          <a:spLocks noChangeArrowheads="1"/>
        </xdr:cNvSpPr>
      </xdr:nvSpPr>
      <xdr:spPr bwMode="auto">
        <a:xfrm>
          <a:off x="485775" y="8839200"/>
          <a:ext cx="95250" cy="20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88106</xdr:rowOff>
    </xdr:to>
    <xdr:sp macro="" textlink="">
      <xdr:nvSpPr>
        <xdr:cNvPr id="290" name="Text Box 1"/>
        <xdr:cNvSpPr txBox="1">
          <a:spLocks noChangeArrowheads="1"/>
        </xdr:cNvSpPr>
      </xdr:nvSpPr>
      <xdr:spPr bwMode="auto">
        <a:xfrm>
          <a:off x="485775" y="8305800"/>
          <a:ext cx="95250" cy="88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88106</xdr:rowOff>
    </xdr:to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485775" y="8305800"/>
          <a:ext cx="95250" cy="88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114300</xdr:rowOff>
    </xdr:to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485775" y="99441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82</xdr:row>
      <xdr:rowOff>0</xdr:rowOff>
    </xdr:to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485775" y="108394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82</xdr:row>
      <xdr:rowOff>0</xdr:rowOff>
    </xdr:to>
    <xdr:sp macro="" textlink="">
      <xdr:nvSpPr>
        <xdr:cNvPr id="294" name="Text Box 47"/>
        <xdr:cNvSpPr txBox="1">
          <a:spLocks noChangeArrowheads="1"/>
        </xdr:cNvSpPr>
      </xdr:nvSpPr>
      <xdr:spPr bwMode="auto">
        <a:xfrm>
          <a:off x="485775" y="108394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0</xdr:rowOff>
    </xdr:to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485775" y="1163955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85</xdr:row>
      <xdr:rowOff>134410</xdr:rowOff>
    </xdr:to>
    <xdr:sp macro="" textlink="">
      <xdr:nvSpPr>
        <xdr:cNvPr id="296" name="Text Box 1"/>
        <xdr:cNvSpPr txBox="1">
          <a:spLocks noChangeArrowheads="1"/>
        </xdr:cNvSpPr>
      </xdr:nvSpPr>
      <xdr:spPr bwMode="auto">
        <a:xfrm>
          <a:off x="485775" y="7200900"/>
          <a:ext cx="95250" cy="933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1058</xdr:rowOff>
    </xdr:to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485775" y="96393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1058</xdr:rowOff>
    </xdr:to>
    <xdr:sp macro="" textlink="">
      <xdr:nvSpPr>
        <xdr:cNvPr id="298" name="Text Box 2"/>
        <xdr:cNvSpPr txBox="1">
          <a:spLocks noChangeArrowheads="1"/>
        </xdr:cNvSpPr>
      </xdr:nvSpPr>
      <xdr:spPr bwMode="auto">
        <a:xfrm>
          <a:off x="485775" y="96393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300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302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303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304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306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307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310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312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313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314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315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316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318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319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320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321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322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323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324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325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326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327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328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329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330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331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332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333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334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335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336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337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338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28575</xdr:rowOff>
    </xdr:to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485775" y="102393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28575</xdr:rowOff>
    </xdr:to>
    <xdr:sp macro="" textlink="">
      <xdr:nvSpPr>
        <xdr:cNvPr id="340" name="Text Box 47"/>
        <xdr:cNvSpPr txBox="1">
          <a:spLocks noChangeArrowheads="1"/>
        </xdr:cNvSpPr>
      </xdr:nvSpPr>
      <xdr:spPr bwMode="auto">
        <a:xfrm>
          <a:off x="485775" y="102393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42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46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47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48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50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52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54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56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58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59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60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64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66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68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70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71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72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74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76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77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78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80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81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82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83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84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86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88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89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90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91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92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93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94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95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96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97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98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399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400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401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402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403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404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406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407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408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410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412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414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415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416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417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418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419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420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421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422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83</xdr:row>
      <xdr:rowOff>38100</xdr:rowOff>
    </xdr:to>
    <xdr:sp macro="" textlink="">
      <xdr:nvSpPr>
        <xdr:cNvPr id="423" name="Text Box 2"/>
        <xdr:cNvSpPr txBox="1">
          <a:spLocks noChangeArrowheads="1"/>
        </xdr:cNvSpPr>
      </xdr:nvSpPr>
      <xdr:spPr bwMode="auto">
        <a:xfrm>
          <a:off x="485775" y="7400925"/>
          <a:ext cx="95250" cy="43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83</xdr:row>
      <xdr:rowOff>38100</xdr:rowOff>
    </xdr:to>
    <xdr:sp macro="" textlink="">
      <xdr:nvSpPr>
        <xdr:cNvPr id="424" name="Text Box 48"/>
        <xdr:cNvSpPr txBox="1">
          <a:spLocks noChangeArrowheads="1"/>
        </xdr:cNvSpPr>
      </xdr:nvSpPr>
      <xdr:spPr bwMode="auto">
        <a:xfrm>
          <a:off x="485775" y="7400925"/>
          <a:ext cx="95250" cy="43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0</xdr:rowOff>
    </xdr:to>
    <xdr:sp macro="" textlink="">
      <xdr:nvSpPr>
        <xdr:cNvPr id="425" name="Text Box 1"/>
        <xdr:cNvSpPr txBox="1">
          <a:spLocks noChangeArrowheads="1"/>
        </xdr:cNvSpPr>
      </xdr:nvSpPr>
      <xdr:spPr bwMode="auto">
        <a:xfrm>
          <a:off x="485775" y="99441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0</xdr:rowOff>
    </xdr:to>
    <xdr:sp macro="" textlink="">
      <xdr:nvSpPr>
        <xdr:cNvPr id="426" name="Text Box 1"/>
        <xdr:cNvSpPr txBox="1">
          <a:spLocks noChangeArrowheads="1"/>
        </xdr:cNvSpPr>
      </xdr:nvSpPr>
      <xdr:spPr bwMode="auto">
        <a:xfrm>
          <a:off x="485775" y="99441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0</xdr:rowOff>
    </xdr:to>
    <xdr:sp macro="" textlink="">
      <xdr:nvSpPr>
        <xdr:cNvPr id="427" name="Text Box 1"/>
        <xdr:cNvSpPr txBox="1">
          <a:spLocks noChangeArrowheads="1"/>
        </xdr:cNvSpPr>
      </xdr:nvSpPr>
      <xdr:spPr bwMode="auto">
        <a:xfrm>
          <a:off x="485775" y="99441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0</xdr:rowOff>
    </xdr:to>
    <xdr:sp macro="" textlink="">
      <xdr:nvSpPr>
        <xdr:cNvPr id="428" name="Text Box 1"/>
        <xdr:cNvSpPr txBox="1">
          <a:spLocks noChangeArrowheads="1"/>
        </xdr:cNvSpPr>
      </xdr:nvSpPr>
      <xdr:spPr bwMode="auto">
        <a:xfrm>
          <a:off x="485775" y="99441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29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30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31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32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82</xdr:row>
      <xdr:rowOff>1323</xdr:rowOff>
    </xdr:to>
    <xdr:sp macro="" textlink="">
      <xdr:nvSpPr>
        <xdr:cNvPr id="433" name="Text Box 1"/>
        <xdr:cNvSpPr txBox="1">
          <a:spLocks noChangeArrowheads="1"/>
        </xdr:cNvSpPr>
      </xdr:nvSpPr>
      <xdr:spPr bwMode="auto">
        <a:xfrm>
          <a:off x="485775" y="8839200"/>
          <a:ext cx="95250" cy="20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82</xdr:row>
      <xdr:rowOff>1323</xdr:rowOff>
    </xdr:to>
    <xdr:sp macro="" textlink="">
      <xdr:nvSpPr>
        <xdr:cNvPr id="434" name="Text Box 47"/>
        <xdr:cNvSpPr txBox="1">
          <a:spLocks noChangeArrowheads="1"/>
        </xdr:cNvSpPr>
      </xdr:nvSpPr>
      <xdr:spPr bwMode="auto">
        <a:xfrm>
          <a:off x="485775" y="8839200"/>
          <a:ext cx="95250" cy="20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88106</xdr:rowOff>
    </xdr:to>
    <xdr:sp macro="" textlink="">
      <xdr:nvSpPr>
        <xdr:cNvPr id="435" name="Text Box 1"/>
        <xdr:cNvSpPr txBox="1">
          <a:spLocks noChangeArrowheads="1"/>
        </xdr:cNvSpPr>
      </xdr:nvSpPr>
      <xdr:spPr bwMode="auto">
        <a:xfrm>
          <a:off x="485775" y="8305800"/>
          <a:ext cx="95250" cy="88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88106</xdr:rowOff>
    </xdr:to>
    <xdr:sp macro="" textlink="">
      <xdr:nvSpPr>
        <xdr:cNvPr id="436" name="Text Box 1"/>
        <xdr:cNvSpPr txBox="1">
          <a:spLocks noChangeArrowheads="1"/>
        </xdr:cNvSpPr>
      </xdr:nvSpPr>
      <xdr:spPr bwMode="auto">
        <a:xfrm>
          <a:off x="485775" y="8305800"/>
          <a:ext cx="95250" cy="88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114300</xdr:rowOff>
    </xdr:to>
    <xdr:sp macro="" textlink="">
      <xdr:nvSpPr>
        <xdr:cNvPr id="437" name="Text Box 1"/>
        <xdr:cNvSpPr txBox="1">
          <a:spLocks noChangeArrowheads="1"/>
        </xdr:cNvSpPr>
      </xdr:nvSpPr>
      <xdr:spPr bwMode="auto">
        <a:xfrm>
          <a:off x="485775" y="99441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82</xdr:row>
      <xdr:rowOff>0</xdr:rowOff>
    </xdr:to>
    <xdr:sp macro="" textlink="">
      <xdr:nvSpPr>
        <xdr:cNvPr id="438" name="Text Box 1"/>
        <xdr:cNvSpPr txBox="1">
          <a:spLocks noChangeArrowheads="1"/>
        </xdr:cNvSpPr>
      </xdr:nvSpPr>
      <xdr:spPr bwMode="auto">
        <a:xfrm>
          <a:off x="485775" y="108394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82</xdr:row>
      <xdr:rowOff>0</xdr:rowOff>
    </xdr:to>
    <xdr:sp macro="" textlink="">
      <xdr:nvSpPr>
        <xdr:cNvPr id="439" name="Text Box 47"/>
        <xdr:cNvSpPr txBox="1">
          <a:spLocks noChangeArrowheads="1"/>
        </xdr:cNvSpPr>
      </xdr:nvSpPr>
      <xdr:spPr bwMode="auto">
        <a:xfrm>
          <a:off x="485775" y="108394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0</xdr:rowOff>
    </xdr:to>
    <xdr:sp macro="" textlink="">
      <xdr:nvSpPr>
        <xdr:cNvPr id="440" name="Text Box 1"/>
        <xdr:cNvSpPr txBox="1">
          <a:spLocks noChangeArrowheads="1"/>
        </xdr:cNvSpPr>
      </xdr:nvSpPr>
      <xdr:spPr bwMode="auto">
        <a:xfrm>
          <a:off x="485775" y="1163955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85</xdr:row>
      <xdr:rowOff>134410</xdr:rowOff>
    </xdr:to>
    <xdr:sp macro="" textlink="">
      <xdr:nvSpPr>
        <xdr:cNvPr id="441" name="Text Box 1"/>
        <xdr:cNvSpPr txBox="1">
          <a:spLocks noChangeArrowheads="1"/>
        </xdr:cNvSpPr>
      </xdr:nvSpPr>
      <xdr:spPr bwMode="auto">
        <a:xfrm>
          <a:off x="485775" y="7200900"/>
          <a:ext cx="95250" cy="933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1058</xdr:rowOff>
    </xdr:to>
    <xdr:sp macro="" textlink="">
      <xdr:nvSpPr>
        <xdr:cNvPr id="442" name="Text Box 1"/>
        <xdr:cNvSpPr txBox="1">
          <a:spLocks noChangeArrowheads="1"/>
        </xdr:cNvSpPr>
      </xdr:nvSpPr>
      <xdr:spPr bwMode="auto">
        <a:xfrm>
          <a:off x="485775" y="96393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1058</xdr:rowOff>
    </xdr:to>
    <xdr:sp macro="" textlink="">
      <xdr:nvSpPr>
        <xdr:cNvPr id="443" name="Text Box 2"/>
        <xdr:cNvSpPr txBox="1">
          <a:spLocks noChangeArrowheads="1"/>
        </xdr:cNvSpPr>
      </xdr:nvSpPr>
      <xdr:spPr bwMode="auto">
        <a:xfrm>
          <a:off x="485775" y="96393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44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45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46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47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48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49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50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51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52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53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54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55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56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57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58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59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60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61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62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63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64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65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66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67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68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69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70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71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72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73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74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75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76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77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78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79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80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81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82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483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28575</xdr:rowOff>
    </xdr:to>
    <xdr:sp macro="" textlink="">
      <xdr:nvSpPr>
        <xdr:cNvPr id="484" name="Text Box 1"/>
        <xdr:cNvSpPr txBox="1">
          <a:spLocks noChangeArrowheads="1"/>
        </xdr:cNvSpPr>
      </xdr:nvSpPr>
      <xdr:spPr bwMode="auto">
        <a:xfrm>
          <a:off x="485775" y="102393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28575</xdr:rowOff>
    </xdr:to>
    <xdr:sp macro="" textlink="">
      <xdr:nvSpPr>
        <xdr:cNvPr id="485" name="Text Box 47"/>
        <xdr:cNvSpPr txBox="1">
          <a:spLocks noChangeArrowheads="1"/>
        </xdr:cNvSpPr>
      </xdr:nvSpPr>
      <xdr:spPr bwMode="auto">
        <a:xfrm>
          <a:off x="485775" y="1023937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486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487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488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489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490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491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492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493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494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495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496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497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499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00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01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02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03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04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05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06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07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08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09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10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11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12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13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14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15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16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17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18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19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20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21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22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23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24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25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26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27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28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29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30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31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32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33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34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35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36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37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38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39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40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41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42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43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44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45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46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47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48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49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50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51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52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53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54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55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56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57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58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59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60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61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62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63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64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65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66" name="Text Box 1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90</xdr:row>
      <xdr:rowOff>194469</xdr:rowOff>
    </xdr:to>
    <xdr:sp macro="" textlink="">
      <xdr:nvSpPr>
        <xdr:cNvPr id="567" name="Text Box 2"/>
        <xdr:cNvSpPr txBox="1">
          <a:spLocks noChangeArrowheads="1"/>
        </xdr:cNvSpPr>
      </xdr:nvSpPr>
      <xdr:spPr bwMode="auto">
        <a:xfrm>
          <a:off x="485775" y="7200900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83</xdr:row>
      <xdr:rowOff>38100</xdr:rowOff>
    </xdr:to>
    <xdr:sp macro="" textlink="">
      <xdr:nvSpPr>
        <xdr:cNvPr id="568" name="Text Box 2"/>
        <xdr:cNvSpPr txBox="1">
          <a:spLocks noChangeArrowheads="1"/>
        </xdr:cNvSpPr>
      </xdr:nvSpPr>
      <xdr:spPr bwMode="auto">
        <a:xfrm>
          <a:off x="485775" y="7400925"/>
          <a:ext cx="95250" cy="43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83</xdr:row>
      <xdr:rowOff>38100</xdr:rowOff>
    </xdr:to>
    <xdr:sp macro="" textlink="">
      <xdr:nvSpPr>
        <xdr:cNvPr id="569" name="Text Box 48"/>
        <xdr:cNvSpPr txBox="1">
          <a:spLocks noChangeArrowheads="1"/>
        </xdr:cNvSpPr>
      </xdr:nvSpPr>
      <xdr:spPr bwMode="auto">
        <a:xfrm>
          <a:off x="485775" y="7400925"/>
          <a:ext cx="95250" cy="43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0</xdr:rowOff>
    </xdr:to>
    <xdr:sp macro="" textlink="">
      <xdr:nvSpPr>
        <xdr:cNvPr id="570" name="Text Box 1"/>
        <xdr:cNvSpPr txBox="1">
          <a:spLocks noChangeArrowheads="1"/>
        </xdr:cNvSpPr>
      </xdr:nvSpPr>
      <xdr:spPr bwMode="auto">
        <a:xfrm>
          <a:off x="485775" y="99441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0</xdr:rowOff>
    </xdr:to>
    <xdr:sp macro="" textlink="">
      <xdr:nvSpPr>
        <xdr:cNvPr id="571" name="Text Box 1"/>
        <xdr:cNvSpPr txBox="1">
          <a:spLocks noChangeArrowheads="1"/>
        </xdr:cNvSpPr>
      </xdr:nvSpPr>
      <xdr:spPr bwMode="auto">
        <a:xfrm>
          <a:off x="485775" y="99441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0</xdr:rowOff>
    </xdr:to>
    <xdr:sp macro="" textlink="">
      <xdr:nvSpPr>
        <xdr:cNvPr id="572" name="Text Box 1"/>
        <xdr:cNvSpPr txBox="1">
          <a:spLocks noChangeArrowheads="1"/>
        </xdr:cNvSpPr>
      </xdr:nvSpPr>
      <xdr:spPr bwMode="auto">
        <a:xfrm>
          <a:off x="485775" y="99441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0</xdr:rowOff>
    </xdr:to>
    <xdr:sp macro="" textlink="">
      <xdr:nvSpPr>
        <xdr:cNvPr id="573" name="Text Box 1"/>
        <xdr:cNvSpPr txBox="1">
          <a:spLocks noChangeArrowheads="1"/>
        </xdr:cNvSpPr>
      </xdr:nvSpPr>
      <xdr:spPr bwMode="auto">
        <a:xfrm>
          <a:off x="485775" y="99441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574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575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576" name="Text Box 1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1059</xdr:rowOff>
    </xdr:to>
    <xdr:sp macro="" textlink="">
      <xdr:nvSpPr>
        <xdr:cNvPr id="577" name="Text Box 2"/>
        <xdr:cNvSpPr txBox="1">
          <a:spLocks noChangeArrowheads="1"/>
        </xdr:cNvSpPr>
      </xdr:nvSpPr>
      <xdr:spPr bwMode="auto">
        <a:xfrm>
          <a:off x="485775" y="94392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82</xdr:row>
      <xdr:rowOff>1323</xdr:rowOff>
    </xdr:to>
    <xdr:sp macro="" textlink="">
      <xdr:nvSpPr>
        <xdr:cNvPr id="578" name="Text Box 1"/>
        <xdr:cNvSpPr txBox="1">
          <a:spLocks noChangeArrowheads="1"/>
        </xdr:cNvSpPr>
      </xdr:nvSpPr>
      <xdr:spPr bwMode="auto">
        <a:xfrm>
          <a:off x="485775" y="8839200"/>
          <a:ext cx="95250" cy="20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82</xdr:row>
      <xdr:rowOff>1323</xdr:rowOff>
    </xdr:to>
    <xdr:sp macro="" textlink="">
      <xdr:nvSpPr>
        <xdr:cNvPr id="579" name="Text Box 47"/>
        <xdr:cNvSpPr txBox="1">
          <a:spLocks noChangeArrowheads="1"/>
        </xdr:cNvSpPr>
      </xdr:nvSpPr>
      <xdr:spPr bwMode="auto">
        <a:xfrm>
          <a:off x="485775" y="8839200"/>
          <a:ext cx="95250" cy="20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88106</xdr:rowOff>
    </xdr:to>
    <xdr:sp macro="" textlink="">
      <xdr:nvSpPr>
        <xdr:cNvPr id="580" name="Text Box 1"/>
        <xdr:cNvSpPr txBox="1">
          <a:spLocks noChangeArrowheads="1"/>
        </xdr:cNvSpPr>
      </xdr:nvSpPr>
      <xdr:spPr bwMode="auto">
        <a:xfrm>
          <a:off x="485775" y="8305800"/>
          <a:ext cx="95250" cy="88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81</xdr:row>
      <xdr:rowOff>0</xdr:rowOff>
    </xdr:from>
    <xdr:to>
      <xdr:col>0</xdr:col>
      <xdr:colOff>581025</xdr:colOff>
      <xdr:row>81</xdr:row>
      <xdr:rowOff>88106</xdr:rowOff>
    </xdr:to>
    <xdr:sp macro="" textlink="">
      <xdr:nvSpPr>
        <xdr:cNvPr id="581" name="Text Box 1"/>
        <xdr:cNvSpPr txBox="1">
          <a:spLocks noChangeArrowheads="1"/>
        </xdr:cNvSpPr>
      </xdr:nvSpPr>
      <xdr:spPr bwMode="auto">
        <a:xfrm>
          <a:off x="485775" y="8305800"/>
          <a:ext cx="95250" cy="88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198</xdr:row>
      <xdr:rowOff>122503</xdr:rowOff>
    </xdr:to>
    <xdr:sp macro="" textlink="">
      <xdr:nvSpPr>
        <xdr:cNvPr id="582" name="Text Box 1"/>
        <xdr:cNvSpPr txBox="1">
          <a:spLocks noChangeArrowheads="1"/>
        </xdr:cNvSpPr>
      </xdr:nvSpPr>
      <xdr:spPr bwMode="auto">
        <a:xfrm>
          <a:off x="485775" y="1809750"/>
          <a:ext cx="95250" cy="938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583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584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585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586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587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588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589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590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591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592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593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594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595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596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597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598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599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00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01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02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03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04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05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06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07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08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09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10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11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12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13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14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15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16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17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18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19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20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21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22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23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24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25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26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27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28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29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30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31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32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33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34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35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36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37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38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39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40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41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42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43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44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45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46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47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48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49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50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51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52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53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54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55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56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57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58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59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60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61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62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63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64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196</xdr:row>
      <xdr:rowOff>35454</xdr:rowOff>
    </xdr:to>
    <xdr:sp macro="" textlink="">
      <xdr:nvSpPr>
        <xdr:cNvPr id="665" name="Text Box 2"/>
        <xdr:cNvSpPr txBox="1">
          <a:spLocks noChangeArrowheads="1"/>
        </xdr:cNvSpPr>
      </xdr:nvSpPr>
      <xdr:spPr bwMode="auto">
        <a:xfrm>
          <a:off x="485775" y="1809750"/>
          <a:ext cx="95250" cy="440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196</xdr:row>
      <xdr:rowOff>35454</xdr:rowOff>
    </xdr:to>
    <xdr:sp macro="" textlink="">
      <xdr:nvSpPr>
        <xdr:cNvPr id="666" name="Text Box 48"/>
        <xdr:cNvSpPr txBox="1">
          <a:spLocks noChangeArrowheads="1"/>
        </xdr:cNvSpPr>
      </xdr:nvSpPr>
      <xdr:spPr bwMode="auto">
        <a:xfrm>
          <a:off x="485775" y="1809750"/>
          <a:ext cx="95250" cy="440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195</xdr:row>
      <xdr:rowOff>0</xdr:rowOff>
    </xdr:to>
    <xdr:sp macro="" textlink="">
      <xdr:nvSpPr>
        <xdr:cNvPr id="667" name="Text Box 1"/>
        <xdr:cNvSpPr txBox="1">
          <a:spLocks noChangeArrowheads="1"/>
        </xdr:cNvSpPr>
      </xdr:nvSpPr>
      <xdr:spPr bwMode="auto">
        <a:xfrm>
          <a:off x="485775" y="1809750"/>
          <a:ext cx="95250" cy="20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195</xdr:row>
      <xdr:rowOff>0</xdr:rowOff>
    </xdr:to>
    <xdr:sp macro="" textlink="">
      <xdr:nvSpPr>
        <xdr:cNvPr id="668" name="Text Box 47"/>
        <xdr:cNvSpPr txBox="1">
          <a:spLocks noChangeArrowheads="1"/>
        </xdr:cNvSpPr>
      </xdr:nvSpPr>
      <xdr:spPr bwMode="auto">
        <a:xfrm>
          <a:off x="485775" y="1809750"/>
          <a:ext cx="95250" cy="20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198</xdr:row>
      <xdr:rowOff>122503</xdr:rowOff>
    </xdr:to>
    <xdr:sp macro="" textlink="">
      <xdr:nvSpPr>
        <xdr:cNvPr id="669" name="Text Box 1"/>
        <xdr:cNvSpPr txBox="1">
          <a:spLocks noChangeArrowheads="1"/>
        </xdr:cNvSpPr>
      </xdr:nvSpPr>
      <xdr:spPr bwMode="auto">
        <a:xfrm>
          <a:off x="485775" y="1809750"/>
          <a:ext cx="95250" cy="938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70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71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72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73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74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75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76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77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78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79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80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81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82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83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84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85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86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87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88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89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90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91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92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93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94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95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96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97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98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699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00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01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02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03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04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05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06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07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08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09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10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11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12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13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14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15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16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17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18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19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20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21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22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23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24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25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26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27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28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29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30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31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32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33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34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35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36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37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38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39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40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41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42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43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44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45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46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47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48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49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50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51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196</xdr:row>
      <xdr:rowOff>35454</xdr:rowOff>
    </xdr:to>
    <xdr:sp macro="" textlink="">
      <xdr:nvSpPr>
        <xdr:cNvPr id="752" name="Text Box 2"/>
        <xdr:cNvSpPr txBox="1">
          <a:spLocks noChangeArrowheads="1"/>
        </xdr:cNvSpPr>
      </xdr:nvSpPr>
      <xdr:spPr bwMode="auto">
        <a:xfrm>
          <a:off x="485775" y="1809750"/>
          <a:ext cx="95250" cy="440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196</xdr:row>
      <xdr:rowOff>35454</xdr:rowOff>
    </xdr:to>
    <xdr:sp macro="" textlink="">
      <xdr:nvSpPr>
        <xdr:cNvPr id="753" name="Text Box 48"/>
        <xdr:cNvSpPr txBox="1">
          <a:spLocks noChangeArrowheads="1"/>
        </xdr:cNvSpPr>
      </xdr:nvSpPr>
      <xdr:spPr bwMode="auto">
        <a:xfrm>
          <a:off x="485775" y="1809750"/>
          <a:ext cx="95250" cy="440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195</xdr:row>
      <xdr:rowOff>0</xdr:rowOff>
    </xdr:to>
    <xdr:sp macro="" textlink="">
      <xdr:nvSpPr>
        <xdr:cNvPr id="754" name="Text Box 1"/>
        <xdr:cNvSpPr txBox="1">
          <a:spLocks noChangeArrowheads="1"/>
        </xdr:cNvSpPr>
      </xdr:nvSpPr>
      <xdr:spPr bwMode="auto">
        <a:xfrm>
          <a:off x="485775" y="1809750"/>
          <a:ext cx="95250" cy="20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195</xdr:row>
      <xdr:rowOff>0</xdr:rowOff>
    </xdr:to>
    <xdr:sp macro="" textlink="">
      <xdr:nvSpPr>
        <xdr:cNvPr id="755" name="Text Box 47"/>
        <xdr:cNvSpPr txBox="1">
          <a:spLocks noChangeArrowheads="1"/>
        </xdr:cNvSpPr>
      </xdr:nvSpPr>
      <xdr:spPr bwMode="auto">
        <a:xfrm>
          <a:off x="485775" y="1809750"/>
          <a:ext cx="95250" cy="20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198</xdr:row>
      <xdr:rowOff>122503</xdr:rowOff>
    </xdr:to>
    <xdr:sp macro="" textlink="">
      <xdr:nvSpPr>
        <xdr:cNvPr id="756" name="Text Box 1"/>
        <xdr:cNvSpPr txBox="1">
          <a:spLocks noChangeArrowheads="1"/>
        </xdr:cNvSpPr>
      </xdr:nvSpPr>
      <xdr:spPr bwMode="auto">
        <a:xfrm>
          <a:off x="485775" y="1809750"/>
          <a:ext cx="95250" cy="938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57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58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59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60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61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62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63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64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65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66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67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68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69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70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71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72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73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74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75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76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77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78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79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80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81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82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83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84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85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86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87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88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89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90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91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92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93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94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95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96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97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98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799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00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01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02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03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04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05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06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07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08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09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10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11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12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13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14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15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16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17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18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19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20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21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22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23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24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25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26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27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28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29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30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31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32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33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34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35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36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37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38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196</xdr:row>
      <xdr:rowOff>35454</xdr:rowOff>
    </xdr:to>
    <xdr:sp macro="" textlink="">
      <xdr:nvSpPr>
        <xdr:cNvPr id="839" name="Text Box 2"/>
        <xdr:cNvSpPr txBox="1">
          <a:spLocks noChangeArrowheads="1"/>
        </xdr:cNvSpPr>
      </xdr:nvSpPr>
      <xdr:spPr bwMode="auto">
        <a:xfrm>
          <a:off x="485775" y="1809750"/>
          <a:ext cx="95250" cy="440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196</xdr:row>
      <xdr:rowOff>35454</xdr:rowOff>
    </xdr:to>
    <xdr:sp macro="" textlink="">
      <xdr:nvSpPr>
        <xdr:cNvPr id="840" name="Text Box 48"/>
        <xdr:cNvSpPr txBox="1">
          <a:spLocks noChangeArrowheads="1"/>
        </xdr:cNvSpPr>
      </xdr:nvSpPr>
      <xdr:spPr bwMode="auto">
        <a:xfrm>
          <a:off x="485775" y="1809750"/>
          <a:ext cx="95250" cy="440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195</xdr:row>
      <xdr:rowOff>0</xdr:rowOff>
    </xdr:to>
    <xdr:sp macro="" textlink="">
      <xdr:nvSpPr>
        <xdr:cNvPr id="841" name="Text Box 1"/>
        <xdr:cNvSpPr txBox="1">
          <a:spLocks noChangeArrowheads="1"/>
        </xdr:cNvSpPr>
      </xdr:nvSpPr>
      <xdr:spPr bwMode="auto">
        <a:xfrm>
          <a:off x="485775" y="1809750"/>
          <a:ext cx="95250" cy="20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195</xdr:row>
      <xdr:rowOff>0</xdr:rowOff>
    </xdr:to>
    <xdr:sp macro="" textlink="">
      <xdr:nvSpPr>
        <xdr:cNvPr id="842" name="Text Box 47"/>
        <xdr:cNvSpPr txBox="1">
          <a:spLocks noChangeArrowheads="1"/>
        </xdr:cNvSpPr>
      </xdr:nvSpPr>
      <xdr:spPr bwMode="auto">
        <a:xfrm>
          <a:off x="485775" y="1809750"/>
          <a:ext cx="95250" cy="20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198</xdr:row>
      <xdr:rowOff>122503</xdr:rowOff>
    </xdr:to>
    <xdr:sp macro="" textlink="">
      <xdr:nvSpPr>
        <xdr:cNvPr id="843" name="Text Box 1"/>
        <xdr:cNvSpPr txBox="1">
          <a:spLocks noChangeArrowheads="1"/>
        </xdr:cNvSpPr>
      </xdr:nvSpPr>
      <xdr:spPr bwMode="auto">
        <a:xfrm>
          <a:off x="485775" y="1809750"/>
          <a:ext cx="95250" cy="938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44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45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46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47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48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49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50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51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52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53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54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55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56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57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58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59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60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61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62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63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64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65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66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67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68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69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70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71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72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73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74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75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76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77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78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79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80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81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82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83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84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85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86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87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88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89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90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91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92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93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94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95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96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97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98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899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900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901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902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903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904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905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906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907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908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909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910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911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912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913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914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915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916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917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918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919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920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921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922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923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924" name="Text Box 1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203</xdr:row>
      <xdr:rowOff>198419</xdr:rowOff>
    </xdr:to>
    <xdr:sp macro="" textlink="">
      <xdr:nvSpPr>
        <xdr:cNvPr id="925" name="Text Box 2"/>
        <xdr:cNvSpPr txBox="1">
          <a:spLocks noChangeArrowheads="1"/>
        </xdr:cNvSpPr>
      </xdr:nvSpPr>
      <xdr:spPr bwMode="auto">
        <a:xfrm>
          <a:off x="485775" y="1809750"/>
          <a:ext cx="95250" cy="2010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196</xdr:row>
      <xdr:rowOff>35454</xdr:rowOff>
    </xdr:to>
    <xdr:sp macro="" textlink="">
      <xdr:nvSpPr>
        <xdr:cNvPr id="926" name="Text Box 2"/>
        <xdr:cNvSpPr txBox="1">
          <a:spLocks noChangeArrowheads="1"/>
        </xdr:cNvSpPr>
      </xdr:nvSpPr>
      <xdr:spPr bwMode="auto">
        <a:xfrm>
          <a:off x="485775" y="1809750"/>
          <a:ext cx="95250" cy="440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196</xdr:row>
      <xdr:rowOff>35454</xdr:rowOff>
    </xdr:to>
    <xdr:sp macro="" textlink="">
      <xdr:nvSpPr>
        <xdr:cNvPr id="927" name="Text Box 48"/>
        <xdr:cNvSpPr txBox="1">
          <a:spLocks noChangeArrowheads="1"/>
        </xdr:cNvSpPr>
      </xdr:nvSpPr>
      <xdr:spPr bwMode="auto">
        <a:xfrm>
          <a:off x="485775" y="1809750"/>
          <a:ext cx="95250" cy="440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195</xdr:row>
      <xdr:rowOff>0</xdr:rowOff>
    </xdr:to>
    <xdr:sp macro="" textlink="">
      <xdr:nvSpPr>
        <xdr:cNvPr id="928" name="Text Box 1"/>
        <xdr:cNvSpPr txBox="1">
          <a:spLocks noChangeArrowheads="1"/>
        </xdr:cNvSpPr>
      </xdr:nvSpPr>
      <xdr:spPr bwMode="auto">
        <a:xfrm>
          <a:off x="485775" y="1809750"/>
          <a:ext cx="95250" cy="20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109</xdr:row>
      <xdr:rowOff>0</xdr:rowOff>
    </xdr:from>
    <xdr:to>
      <xdr:col>0</xdr:col>
      <xdr:colOff>581025</xdr:colOff>
      <xdr:row>195</xdr:row>
      <xdr:rowOff>0</xdr:rowOff>
    </xdr:to>
    <xdr:sp macro="" textlink="">
      <xdr:nvSpPr>
        <xdr:cNvPr id="929" name="Text Box 47"/>
        <xdr:cNvSpPr txBox="1">
          <a:spLocks noChangeArrowheads="1"/>
        </xdr:cNvSpPr>
      </xdr:nvSpPr>
      <xdr:spPr bwMode="auto">
        <a:xfrm>
          <a:off x="485775" y="1809750"/>
          <a:ext cx="95250" cy="20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74</xdr:row>
      <xdr:rowOff>304800</xdr:rowOff>
    </xdr:from>
    <xdr:to>
      <xdr:col>0</xdr:col>
      <xdr:colOff>581025</xdr:colOff>
      <xdr:row>75</xdr:row>
      <xdr:rowOff>0</xdr:rowOff>
    </xdr:to>
    <xdr:sp macro="" textlink="">
      <xdr:nvSpPr>
        <xdr:cNvPr id="2670" name="Text Box 1"/>
        <xdr:cNvSpPr txBox="1">
          <a:spLocks noChangeArrowheads="1"/>
        </xdr:cNvSpPr>
      </xdr:nvSpPr>
      <xdr:spPr bwMode="auto">
        <a:xfrm>
          <a:off x="485775" y="99536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76</xdr:row>
      <xdr:rowOff>0</xdr:rowOff>
    </xdr:from>
    <xdr:to>
      <xdr:col>0</xdr:col>
      <xdr:colOff>581025</xdr:colOff>
      <xdr:row>77</xdr:row>
      <xdr:rowOff>0</xdr:rowOff>
    </xdr:to>
    <xdr:sp macro="" textlink="">
      <xdr:nvSpPr>
        <xdr:cNvPr id="2671" name="Text Box 1"/>
        <xdr:cNvSpPr txBox="1">
          <a:spLocks noChangeArrowheads="1"/>
        </xdr:cNvSpPr>
      </xdr:nvSpPr>
      <xdr:spPr bwMode="auto">
        <a:xfrm>
          <a:off x="485775" y="108489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76</xdr:row>
      <xdr:rowOff>0</xdr:rowOff>
    </xdr:from>
    <xdr:to>
      <xdr:col>0</xdr:col>
      <xdr:colOff>581025</xdr:colOff>
      <xdr:row>77</xdr:row>
      <xdr:rowOff>0</xdr:rowOff>
    </xdr:to>
    <xdr:sp macro="" textlink="">
      <xdr:nvSpPr>
        <xdr:cNvPr id="2672" name="Text Box 47"/>
        <xdr:cNvSpPr txBox="1">
          <a:spLocks noChangeArrowheads="1"/>
        </xdr:cNvSpPr>
      </xdr:nvSpPr>
      <xdr:spPr bwMode="auto">
        <a:xfrm>
          <a:off x="485775" y="108489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78</xdr:row>
      <xdr:rowOff>0</xdr:rowOff>
    </xdr:from>
    <xdr:to>
      <xdr:col>0</xdr:col>
      <xdr:colOff>581025</xdr:colOff>
      <xdr:row>78</xdr:row>
      <xdr:rowOff>0</xdr:rowOff>
    </xdr:to>
    <xdr:sp macro="" textlink="">
      <xdr:nvSpPr>
        <xdr:cNvPr id="2673" name="Text Box 1"/>
        <xdr:cNvSpPr txBox="1">
          <a:spLocks noChangeArrowheads="1"/>
        </xdr:cNvSpPr>
      </xdr:nvSpPr>
      <xdr:spPr bwMode="auto">
        <a:xfrm>
          <a:off x="485775" y="116490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51</xdr:row>
      <xdr:rowOff>133351</xdr:rowOff>
    </xdr:to>
    <xdr:sp macro="" textlink="">
      <xdr:nvSpPr>
        <xdr:cNvPr id="2674" name="Text Box 1"/>
        <xdr:cNvSpPr txBox="1">
          <a:spLocks noChangeArrowheads="1"/>
        </xdr:cNvSpPr>
      </xdr:nvSpPr>
      <xdr:spPr bwMode="auto">
        <a:xfrm>
          <a:off x="485775" y="7210425"/>
          <a:ext cx="95250" cy="93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73</xdr:row>
      <xdr:rowOff>304800</xdr:rowOff>
    </xdr:from>
    <xdr:to>
      <xdr:col>0</xdr:col>
      <xdr:colOff>581025</xdr:colOff>
      <xdr:row>74</xdr:row>
      <xdr:rowOff>0</xdr:rowOff>
    </xdr:to>
    <xdr:sp macro="" textlink="">
      <xdr:nvSpPr>
        <xdr:cNvPr id="2675" name="Text Box 1"/>
        <xdr:cNvSpPr txBox="1">
          <a:spLocks noChangeArrowheads="1"/>
        </xdr:cNvSpPr>
      </xdr:nvSpPr>
      <xdr:spPr bwMode="auto">
        <a:xfrm>
          <a:off x="485775" y="96488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73</xdr:row>
      <xdr:rowOff>304800</xdr:rowOff>
    </xdr:from>
    <xdr:to>
      <xdr:col>0</xdr:col>
      <xdr:colOff>581025</xdr:colOff>
      <xdr:row>74</xdr:row>
      <xdr:rowOff>0</xdr:rowOff>
    </xdr:to>
    <xdr:sp macro="" textlink="">
      <xdr:nvSpPr>
        <xdr:cNvPr id="2676" name="Text Box 2"/>
        <xdr:cNvSpPr txBox="1">
          <a:spLocks noChangeArrowheads="1"/>
        </xdr:cNvSpPr>
      </xdr:nvSpPr>
      <xdr:spPr bwMode="auto">
        <a:xfrm>
          <a:off x="485775" y="96488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677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678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679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680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681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682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683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684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685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686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687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688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689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690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691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692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693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694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695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696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697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698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699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700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701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702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703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704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705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706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707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708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709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710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711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712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713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714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715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716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75</xdr:row>
      <xdr:rowOff>0</xdr:rowOff>
    </xdr:from>
    <xdr:to>
      <xdr:col>0</xdr:col>
      <xdr:colOff>581025</xdr:colOff>
      <xdr:row>75</xdr:row>
      <xdr:rowOff>28575</xdr:rowOff>
    </xdr:to>
    <xdr:sp macro="" textlink="">
      <xdr:nvSpPr>
        <xdr:cNvPr id="2717" name="Text Box 1"/>
        <xdr:cNvSpPr txBox="1">
          <a:spLocks noChangeArrowheads="1"/>
        </xdr:cNvSpPr>
      </xdr:nvSpPr>
      <xdr:spPr bwMode="auto">
        <a:xfrm>
          <a:off x="485775" y="10248900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75</xdr:row>
      <xdr:rowOff>0</xdr:rowOff>
    </xdr:from>
    <xdr:to>
      <xdr:col>0</xdr:col>
      <xdr:colOff>581025</xdr:colOff>
      <xdr:row>75</xdr:row>
      <xdr:rowOff>28575</xdr:rowOff>
    </xdr:to>
    <xdr:sp macro="" textlink="">
      <xdr:nvSpPr>
        <xdr:cNvPr id="2718" name="Text Box 47"/>
        <xdr:cNvSpPr txBox="1">
          <a:spLocks noChangeArrowheads="1"/>
        </xdr:cNvSpPr>
      </xdr:nvSpPr>
      <xdr:spPr bwMode="auto">
        <a:xfrm>
          <a:off x="485775" y="10248900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19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20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21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22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23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24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25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26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27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28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29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30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31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32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33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34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35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36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37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38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39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40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41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42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43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44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45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46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47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48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49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50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51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52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53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54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55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56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57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58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59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60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61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62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63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64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65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66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67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68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69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70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71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72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73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74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75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76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77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78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79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80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81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82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83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84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85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86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87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88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89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90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91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92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93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94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95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96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97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98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799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800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32</xdr:row>
      <xdr:rowOff>0</xdr:rowOff>
    </xdr:from>
    <xdr:to>
      <xdr:col>0</xdr:col>
      <xdr:colOff>581025</xdr:colOff>
      <xdr:row>34</xdr:row>
      <xdr:rowOff>38100</xdr:rowOff>
    </xdr:to>
    <xdr:sp macro="" textlink="">
      <xdr:nvSpPr>
        <xdr:cNvPr id="2801" name="Text Box 2"/>
        <xdr:cNvSpPr txBox="1">
          <a:spLocks noChangeArrowheads="1"/>
        </xdr:cNvSpPr>
      </xdr:nvSpPr>
      <xdr:spPr bwMode="auto">
        <a:xfrm>
          <a:off x="485775" y="7410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32</xdr:row>
      <xdr:rowOff>0</xdr:rowOff>
    </xdr:from>
    <xdr:to>
      <xdr:col>0</xdr:col>
      <xdr:colOff>581025</xdr:colOff>
      <xdr:row>34</xdr:row>
      <xdr:rowOff>38100</xdr:rowOff>
    </xdr:to>
    <xdr:sp macro="" textlink="">
      <xdr:nvSpPr>
        <xdr:cNvPr id="2802" name="Text Box 48"/>
        <xdr:cNvSpPr txBox="1">
          <a:spLocks noChangeArrowheads="1"/>
        </xdr:cNvSpPr>
      </xdr:nvSpPr>
      <xdr:spPr bwMode="auto">
        <a:xfrm>
          <a:off x="485775" y="7410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74</xdr:row>
      <xdr:rowOff>304800</xdr:rowOff>
    </xdr:from>
    <xdr:to>
      <xdr:col>0</xdr:col>
      <xdr:colOff>581025</xdr:colOff>
      <xdr:row>75</xdr:row>
      <xdr:rowOff>0</xdr:rowOff>
    </xdr:to>
    <xdr:sp macro="" textlink="">
      <xdr:nvSpPr>
        <xdr:cNvPr id="2803" name="Text Box 1"/>
        <xdr:cNvSpPr txBox="1">
          <a:spLocks noChangeArrowheads="1"/>
        </xdr:cNvSpPr>
      </xdr:nvSpPr>
      <xdr:spPr bwMode="auto">
        <a:xfrm>
          <a:off x="485775" y="99536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74</xdr:row>
      <xdr:rowOff>304800</xdr:rowOff>
    </xdr:from>
    <xdr:to>
      <xdr:col>0</xdr:col>
      <xdr:colOff>581025</xdr:colOff>
      <xdr:row>75</xdr:row>
      <xdr:rowOff>0</xdr:rowOff>
    </xdr:to>
    <xdr:sp macro="" textlink="">
      <xdr:nvSpPr>
        <xdr:cNvPr id="2804" name="Text Box 1"/>
        <xdr:cNvSpPr txBox="1">
          <a:spLocks noChangeArrowheads="1"/>
        </xdr:cNvSpPr>
      </xdr:nvSpPr>
      <xdr:spPr bwMode="auto">
        <a:xfrm>
          <a:off x="485775" y="99536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74</xdr:row>
      <xdr:rowOff>304800</xdr:rowOff>
    </xdr:from>
    <xdr:to>
      <xdr:col>0</xdr:col>
      <xdr:colOff>581025</xdr:colOff>
      <xdr:row>75</xdr:row>
      <xdr:rowOff>0</xdr:rowOff>
    </xdr:to>
    <xdr:sp macro="" textlink="">
      <xdr:nvSpPr>
        <xdr:cNvPr id="2805" name="Text Box 1"/>
        <xdr:cNvSpPr txBox="1">
          <a:spLocks noChangeArrowheads="1"/>
        </xdr:cNvSpPr>
      </xdr:nvSpPr>
      <xdr:spPr bwMode="auto">
        <a:xfrm>
          <a:off x="485775" y="99536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74</xdr:row>
      <xdr:rowOff>304800</xdr:rowOff>
    </xdr:from>
    <xdr:to>
      <xdr:col>0</xdr:col>
      <xdr:colOff>581025</xdr:colOff>
      <xdr:row>75</xdr:row>
      <xdr:rowOff>0</xdr:rowOff>
    </xdr:to>
    <xdr:sp macro="" textlink="">
      <xdr:nvSpPr>
        <xdr:cNvPr id="2806" name="Text Box 1"/>
        <xdr:cNvSpPr txBox="1">
          <a:spLocks noChangeArrowheads="1"/>
        </xdr:cNvSpPr>
      </xdr:nvSpPr>
      <xdr:spPr bwMode="auto">
        <a:xfrm>
          <a:off x="485775" y="99536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807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808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809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810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57</xdr:row>
      <xdr:rowOff>0</xdr:rowOff>
    </xdr:from>
    <xdr:to>
      <xdr:col>0</xdr:col>
      <xdr:colOff>581025</xdr:colOff>
      <xdr:row>58</xdr:row>
      <xdr:rowOff>2381</xdr:rowOff>
    </xdr:to>
    <xdr:sp macro="" textlink="">
      <xdr:nvSpPr>
        <xdr:cNvPr id="2811" name="Text Box 1"/>
        <xdr:cNvSpPr txBox="1">
          <a:spLocks noChangeArrowheads="1"/>
        </xdr:cNvSpPr>
      </xdr:nvSpPr>
      <xdr:spPr bwMode="auto">
        <a:xfrm>
          <a:off x="485775" y="8848725"/>
          <a:ext cx="95250" cy="20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57</xdr:row>
      <xdr:rowOff>0</xdr:rowOff>
    </xdr:from>
    <xdr:to>
      <xdr:col>0</xdr:col>
      <xdr:colOff>581025</xdr:colOff>
      <xdr:row>58</xdr:row>
      <xdr:rowOff>2381</xdr:rowOff>
    </xdr:to>
    <xdr:sp macro="" textlink="">
      <xdr:nvSpPr>
        <xdr:cNvPr id="2812" name="Text Box 47"/>
        <xdr:cNvSpPr txBox="1">
          <a:spLocks noChangeArrowheads="1"/>
        </xdr:cNvSpPr>
      </xdr:nvSpPr>
      <xdr:spPr bwMode="auto">
        <a:xfrm>
          <a:off x="485775" y="8848725"/>
          <a:ext cx="95250" cy="20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55</xdr:row>
      <xdr:rowOff>304800</xdr:rowOff>
    </xdr:from>
    <xdr:to>
      <xdr:col>0</xdr:col>
      <xdr:colOff>581025</xdr:colOff>
      <xdr:row>56</xdr:row>
      <xdr:rowOff>2381</xdr:rowOff>
    </xdr:to>
    <xdr:sp macro="" textlink="">
      <xdr:nvSpPr>
        <xdr:cNvPr id="2813" name="Text Box 1"/>
        <xdr:cNvSpPr txBox="1">
          <a:spLocks noChangeArrowheads="1"/>
        </xdr:cNvSpPr>
      </xdr:nvSpPr>
      <xdr:spPr bwMode="auto">
        <a:xfrm>
          <a:off x="485775" y="8315325"/>
          <a:ext cx="95250" cy="88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55</xdr:row>
      <xdr:rowOff>304800</xdr:rowOff>
    </xdr:from>
    <xdr:to>
      <xdr:col>0</xdr:col>
      <xdr:colOff>581025</xdr:colOff>
      <xdr:row>56</xdr:row>
      <xdr:rowOff>2381</xdr:rowOff>
    </xdr:to>
    <xdr:sp macro="" textlink="">
      <xdr:nvSpPr>
        <xdr:cNvPr id="2814" name="Text Box 1"/>
        <xdr:cNvSpPr txBox="1">
          <a:spLocks noChangeArrowheads="1"/>
        </xdr:cNvSpPr>
      </xdr:nvSpPr>
      <xdr:spPr bwMode="auto">
        <a:xfrm>
          <a:off x="485775" y="8315325"/>
          <a:ext cx="95250" cy="88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74</xdr:row>
      <xdr:rowOff>304800</xdr:rowOff>
    </xdr:from>
    <xdr:to>
      <xdr:col>0</xdr:col>
      <xdr:colOff>581025</xdr:colOff>
      <xdr:row>75</xdr:row>
      <xdr:rowOff>0</xdr:rowOff>
    </xdr:to>
    <xdr:sp macro="" textlink="">
      <xdr:nvSpPr>
        <xdr:cNvPr id="2815" name="Text Box 1"/>
        <xdr:cNvSpPr txBox="1">
          <a:spLocks noChangeArrowheads="1"/>
        </xdr:cNvSpPr>
      </xdr:nvSpPr>
      <xdr:spPr bwMode="auto">
        <a:xfrm>
          <a:off x="485775" y="99536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76</xdr:row>
      <xdr:rowOff>0</xdr:rowOff>
    </xdr:from>
    <xdr:to>
      <xdr:col>0</xdr:col>
      <xdr:colOff>581025</xdr:colOff>
      <xdr:row>77</xdr:row>
      <xdr:rowOff>0</xdr:rowOff>
    </xdr:to>
    <xdr:sp macro="" textlink="">
      <xdr:nvSpPr>
        <xdr:cNvPr id="2816" name="Text Box 1"/>
        <xdr:cNvSpPr txBox="1">
          <a:spLocks noChangeArrowheads="1"/>
        </xdr:cNvSpPr>
      </xdr:nvSpPr>
      <xdr:spPr bwMode="auto">
        <a:xfrm>
          <a:off x="485775" y="108489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76</xdr:row>
      <xdr:rowOff>0</xdr:rowOff>
    </xdr:from>
    <xdr:to>
      <xdr:col>0</xdr:col>
      <xdr:colOff>581025</xdr:colOff>
      <xdr:row>77</xdr:row>
      <xdr:rowOff>0</xdr:rowOff>
    </xdr:to>
    <xdr:sp macro="" textlink="">
      <xdr:nvSpPr>
        <xdr:cNvPr id="2817" name="Text Box 47"/>
        <xdr:cNvSpPr txBox="1">
          <a:spLocks noChangeArrowheads="1"/>
        </xdr:cNvSpPr>
      </xdr:nvSpPr>
      <xdr:spPr bwMode="auto">
        <a:xfrm>
          <a:off x="485775" y="108489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78</xdr:row>
      <xdr:rowOff>0</xdr:rowOff>
    </xdr:from>
    <xdr:to>
      <xdr:col>0</xdr:col>
      <xdr:colOff>581025</xdr:colOff>
      <xdr:row>78</xdr:row>
      <xdr:rowOff>0</xdr:rowOff>
    </xdr:to>
    <xdr:sp macro="" textlink="">
      <xdr:nvSpPr>
        <xdr:cNvPr id="2818" name="Text Box 1"/>
        <xdr:cNvSpPr txBox="1">
          <a:spLocks noChangeArrowheads="1"/>
        </xdr:cNvSpPr>
      </xdr:nvSpPr>
      <xdr:spPr bwMode="auto">
        <a:xfrm>
          <a:off x="485775" y="116490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51</xdr:row>
      <xdr:rowOff>133351</xdr:rowOff>
    </xdr:to>
    <xdr:sp macro="" textlink="">
      <xdr:nvSpPr>
        <xdr:cNvPr id="2819" name="Text Box 1"/>
        <xdr:cNvSpPr txBox="1">
          <a:spLocks noChangeArrowheads="1"/>
        </xdr:cNvSpPr>
      </xdr:nvSpPr>
      <xdr:spPr bwMode="auto">
        <a:xfrm>
          <a:off x="485775" y="7210425"/>
          <a:ext cx="95250" cy="93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73</xdr:row>
      <xdr:rowOff>304800</xdr:rowOff>
    </xdr:from>
    <xdr:to>
      <xdr:col>0</xdr:col>
      <xdr:colOff>581025</xdr:colOff>
      <xdr:row>74</xdr:row>
      <xdr:rowOff>0</xdr:rowOff>
    </xdr:to>
    <xdr:sp macro="" textlink="">
      <xdr:nvSpPr>
        <xdr:cNvPr id="2820" name="Text Box 1"/>
        <xdr:cNvSpPr txBox="1">
          <a:spLocks noChangeArrowheads="1"/>
        </xdr:cNvSpPr>
      </xdr:nvSpPr>
      <xdr:spPr bwMode="auto">
        <a:xfrm>
          <a:off x="485775" y="96488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73</xdr:row>
      <xdr:rowOff>304800</xdr:rowOff>
    </xdr:from>
    <xdr:to>
      <xdr:col>0</xdr:col>
      <xdr:colOff>581025</xdr:colOff>
      <xdr:row>74</xdr:row>
      <xdr:rowOff>0</xdr:rowOff>
    </xdr:to>
    <xdr:sp macro="" textlink="">
      <xdr:nvSpPr>
        <xdr:cNvPr id="2821" name="Text Box 2"/>
        <xdr:cNvSpPr txBox="1">
          <a:spLocks noChangeArrowheads="1"/>
        </xdr:cNvSpPr>
      </xdr:nvSpPr>
      <xdr:spPr bwMode="auto">
        <a:xfrm>
          <a:off x="485775" y="96488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822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823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824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825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826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827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828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829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830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831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832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833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834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835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836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837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838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839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840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841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842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843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844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845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846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847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848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849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850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851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852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853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854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855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856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857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858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859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860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861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75</xdr:row>
      <xdr:rowOff>0</xdr:rowOff>
    </xdr:from>
    <xdr:to>
      <xdr:col>0</xdr:col>
      <xdr:colOff>581025</xdr:colOff>
      <xdr:row>75</xdr:row>
      <xdr:rowOff>28575</xdr:rowOff>
    </xdr:to>
    <xdr:sp macro="" textlink="">
      <xdr:nvSpPr>
        <xdr:cNvPr id="2862" name="Text Box 1"/>
        <xdr:cNvSpPr txBox="1">
          <a:spLocks noChangeArrowheads="1"/>
        </xdr:cNvSpPr>
      </xdr:nvSpPr>
      <xdr:spPr bwMode="auto">
        <a:xfrm>
          <a:off x="485775" y="10248900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75</xdr:row>
      <xdr:rowOff>0</xdr:rowOff>
    </xdr:from>
    <xdr:to>
      <xdr:col>0</xdr:col>
      <xdr:colOff>581025</xdr:colOff>
      <xdr:row>75</xdr:row>
      <xdr:rowOff>28575</xdr:rowOff>
    </xdr:to>
    <xdr:sp macro="" textlink="">
      <xdr:nvSpPr>
        <xdr:cNvPr id="2863" name="Text Box 47"/>
        <xdr:cNvSpPr txBox="1">
          <a:spLocks noChangeArrowheads="1"/>
        </xdr:cNvSpPr>
      </xdr:nvSpPr>
      <xdr:spPr bwMode="auto">
        <a:xfrm>
          <a:off x="485775" y="10248900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864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865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866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867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868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869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870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871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872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873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874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875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876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877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878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879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880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881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882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883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884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885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886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887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888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889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890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891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892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893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894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895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896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897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898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899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900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901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902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903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904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905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906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907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908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909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910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911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912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913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914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915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916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917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918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919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920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921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922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923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924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925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926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927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928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929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930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931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932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933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934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935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936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937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938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939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940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941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942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943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944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2945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32</xdr:row>
      <xdr:rowOff>0</xdr:rowOff>
    </xdr:from>
    <xdr:to>
      <xdr:col>0</xdr:col>
      <xdr:colOff>581025</xdr:colOff>
      <xdr:row>34</xdr:row>
      <xdr:rowOff>38100</xdr:rowOff>
    </xdr:to>
    <xdr:sp macro="" textlink="">
      <xdr:nvSpPr>
        <xdr:cNvPr id="2946" name="Text Box 2"/>
        <xdr:cNvSpPr txBox="1">
          <a:spLocks noChangeArrowheads="1"/>
        </xdr:cNvSpPr>
      </xdr:nvSpPr>
      <xdr:spPr bwMode="auto">
        <a:xfrm>
          <a:off x="485775" y="7410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32</xdr:row>
      <xdr:rowOff>0</xdr:rowOff>
    </xdr:from>
    <xdr:to>
      <xdr:col>0</xdr:col>
      <xdr:colOff>581025</xdr:colOff>
      <xdr:row>34</xdr:row>
      <xdr:rowOff>38100</xdr:rowOff>
    </xdr:to>
    <xdr:sp macro="" textlink="">
      <xdr:nvSpPr>
        <xdr:cNvPr id="2947" name="Text Box 48"/>
        <xdr:cNvSpPr txBox="1">
          <a:spLocks noChangeArrowheads="1"/>
        </xdr:cNvSpPr>
      </xdr:nvSpPr>
      <xdr:spPr bwMode="auto">
        <a:xfrm>
          <a:off x="485775" y="7410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74</xdr:row>
      <xdr:rowOff>304800</xdr:rowOff>
    </xdr:from>
    <xdr:to>
      <xdr:col>0</xdr:col>
      <xdr:colOff>581025</xdr:colOff>
      <xdr:row>75</xdr:row>
      <xdr:rowOff>0</xdr:rowOff>
    </xdr:to>
    <xdr:sp macro="" textlink="">
      <xdr:nvSpPr>
        <xdr:cNvPr id="2948" name="Text Box 1"/>
        <xdr:cNvSpPr txBox="1">
          <a:spLocks noChangeArrowheads="1"/>
        </xdr:cNvSpPr>
      </xdr:nvSpPr>
      <xdr:spPr bwMode="auto">
        <a:xfrm>
          <a:off x="485775" y="99536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74</xdr:row>
      <xdr:rowOff>304800</xdr:rowOff>
    </xdr:from>
    <xdr:to>
      <xdr:col>0</xdr:col>
      <xdr:colOff>581025</xdr:colOff>
      <xdr:row>75</xdr:row>
      <xdr:rowOff>0</xdr:rowOff>
    </xdr:to>
    <xdr:sp macro="" textlink="">
      <xdr:nvSpPr>
        <xdr:cNvPr id="2949" name="Text Box 1"/>
        <xdr:cNvSpPr txBox="1">
          <a:spLocks noChangeArrowheads="1"/>
        </xdr:cNvSpPr>
      </xdr:nvSpPr>
      <xdr:spPr bwMode="auto">
        <a:xfrm>
          <a:off x="485775" y="99536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74</xdr:row>
      <xdr:rowOff>304800</xdr:rowOff>
    </xdr:from>
    <xdr:to>
      <xdr:col>0</xdr:col>
      <xdr:colOff>581025</xdr:colOff>
      <xdr:row>75</xdr:row>
      <xdr:rowOff>0</xdr:rowOff>
    </xdr:to>
    <xdr:sp macro="" textlink="">
      <xdr:nvSpPr>
        <xdr:cNvPr id="2950" name="Text Box 1"/>
        <xdr:cNvSpPr txBox="1">
          <a:spLocks noChangeArrowheads="1"/>
        </xdr:cNvSpPr>
      </xdr:nvSpPr>
      <xdr:spPr bwMode="auto">
        <a:xfrm>
          <a:off x="485775" y="99536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74</xdr:row>
      <xdr:rowOff>304800</xdr:rowOff>
    </xdr:from>
    <xdr:to>
      <xdr:col>0</xdr:col>
      <xdr:colOff>581025</xdr:colOff>
      <xdr:row>75</xdr:row>
      <xdr:rowOff>0</xdr:rowOff>
    </xdr:to>
    <xdr:sp macro="" textlink="">
      <xdr:nvSpPr>
        <xdr:cNvPr id="2951" name="Text Box 1"/>
        <xdr:cNvSpPr txBox="1">
          <a:spLocks noChangeArrowheads="1"/>
        </xdr:cNvSpPr>
      </xdr:nvSpPr>
      <xdr:spPr bwMode="auto">
        <a:xfrm>
          <a:off x="485775" y="99536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952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953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954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955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57</xdr:row>
      <xdr:rowOff>0</xdr:rowOff>
    </xdr:from>
    <xdr:to>
      <xdr:col>0</xdr:col>
      <xdr:colOff>581025</xdr:colOff>
      <xdr:row>58</xdr:row>
      <xdr:rowOff>2381</xdr:rowOff>
    </xdr:to>
    <xdr:sp macro="" textlink="">
      <xdr:nvSpPr>
        <xdr:cNvPr id="2956" name="Text Box 1"/>
        <xdr:cNvSpPr txBox="1">
          <a:spLocks noChangeArrowheads="1"/>
        </xdr:cNvSpPr>
      </xdr:nvSpPr>
      <xdr:spPr bwMode="auto">
        <a:xfrm>
          <a:off x="485775" y="8848725"/>
          <a:ext cx="95250" cy="20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57</xdr:row>
      <xdr:rowOff>0</xdr:rowOff>
    </xdr:from>
    <xdr:to>
      <xdr:col>0</xdr:col>
      <xdr:colOff>581025</xdr:colOff>
      <xdr:row>58</xdr:row>
      <xdr:rowOff>2381</xdr:rowOff>
    </xdr:to>
    <xdr:sp macro="" textlink="">
      <xdr:nvSpPr>
        <xdr:cNvPr id="2957" name="Text Box 47"/>
        <xdr:cNvSpPr txBox="1">
          <a:spLocks noChangeArrowheads="1"/>
        </xdr:cNvSpPr>
      </xdr:nvSpPr>
      <xdr:spPr bwMode="auto">
        <a:xfrm>
          <a:off x="485775" y="8848725"/>
          <a:ext cx="95250" cy="20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55</xdr:row>
      <xdr:rowOff>304800</xdr:rowOff>
    </xdr:from>
    <xdr:to>
      <xdr:col>0</xdr:col>
      <xdr:colOff>581025</xdr:colOff>
      <xdr:row>56</xdr:row>
      <xdr:rowOff>2381</xdr:rowOff>
    </xdr:to>
    <xdr:sp macro="" textlink="">
      <xdr:nvSpPr>
        <xdr:cNvPr id="2958" name="Text Box 1"/>
        <xdr:cNvSpPr txBox="1">
          <a:spLocks noChangeArrowheads="1"/>
        </xdr:cNvSpPr>
      </xdr:nvSpPr>
      <xdr:spPr bwMode="auto">
        <a:xfrm>
          <a:off x="485775" y="8315325"/>
          <a:ext cx="95250" cy="88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55</xdr:row>
      <xdr:rowOff>304800</xdr:rowOff>
    </xdr:from>
    <xdr:to>
      <xdr:col>0</xdr:col>
      <xdr:colOff>581025</xdr:colOff>
      <xdr:row>56</xdr:row>
      <xdr:rowOff>2381</xdr:rowOff>
    </xdr:to>
    <xdr:sp macro="" textlink="">
      <xdr:nvSpPr>
        <xdr:cNvPr id="2959" name="Text Box 1"/>
        <xdr:cNvSpPr txBox="1">
          <a:spLocks noChangeArrowheads="1"/>
        </xdr:cNvSpPr>
      </xdr:nvSpPr>
      <xdr:spPr bwMode="auto">
        <a:xfrm>
          <a:off x="485775" y="8315325"/>
          <a:ext cx="95250" cy="88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74</xdr:row>
      <xdr:rowOff>304800</xdr:rowOff>
    </xdr:from>
    <xdr:to>
      <xdr:col>0</xdr:col>
      <xdr:colOff>581025</xdr:colOff>
      <xdr:row>75</xdr:row>
      <xdr:rowOff>0</xdr:rowOff>
    </xdr:to>
    <xdr:sp macro="" textlink="">
      <xdr:nvSpPr>
        <xdr:cNvPr id="2960" name="Text Box 1"/>
        <xdr:cNvSpPr txBox="1">
          <a:spLocks noChangeArrowheads="1"/>
        </xdr:cNvSpPr>
      </xdr:nvSpPr>
      <xdr:spPr bwMode="auto">
        <a:xfrm>
          <a:off x="485775" y="99536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76</xdr:row>
      <xdr:rowOff>0</xdr:rowOff>
    </xdr:from>
    <xdr:to>
      <xdr:col>0</xdr:col>
      <xdr:colOff>581025</xdr:colOff>
      <xdr:row>77</xdr:row>
      <xdr:rowOff>0</xdr:rowOff>
    </xdr:to>
    <xdr:sp macro="" textlink="">
      <xdr:nvSpPr>
        <xdr:cNvPr id="2961" name="Text Box 1"/>
        <xdr:cNvSpPr txBox="1">
          <a:spLocks noChangeArrowheads="1"/>
        </xdr:cNvSpPr>
      </xdr:nvSpPr>
      <xdr:spPr bwMode="auto">
        <a:xfrm>
          <a:off x="485775" y="108489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76</xdr:row>
      <xdr:rowOff>0</xdr:rowOff>
    </xdr:from>
    <xdr:to>
      <xdr:col>0</xdr:col>
      <xdr:colOff>581025</xdr:colOff>
      <xdr:row>77</xdr:row>
      <xdr:rowOff>0</xdr:rowOff>
    </xdr:to>
    <xdr:sp macro="" textlink="">
      <xdr:nvSpPr>
        <xdr:cNvPr id="2962" name="Text Box 47"/>
        <xdr:cNvSpPr txBox="1">
          <a:spLocks noChangeArrowheads="1"/>
        </xdr:cNvSpPr>
      </xdr:nvSpPr>
      <xdr:spPr bwMode="auto">
        <a:xfrm>
          <a:off x="485775" y="108489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78</xdr:row>
      <xdr:rowOff>0</xdr:rowOff>
    </xdr:from>
    <xdr:to>
      <xdr:col>0</xdr:col>
      <xdr:colOff>581025</xdr:colOff>
      <xdr:row>78</xdr:row>
      <xdr:rowOff>0</xdr:rowOff>
    </xdr:to>
    <xdr:sp macro="" textlink="">
      <xdr:nvSpPr>
        <xdr:cNvPr id="2963" name="Text Box 1"/>
        <xdr:cNvSpPr txBox="1">
          <a:spLocks noChangeArrowheads="1"/>
        </xdr:cNvSpPr>
      </xdr:nvSpPr>
      <xdr:spPr bwMode="auto">
        <a:xfrm>
          <a:off x="485775" y="116490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51</xdr:row>
      <xdr:rowOff>133351</xdr:rowOff>
    </xdr:to>
    <xdr:sp macro="" textlink="">
      <xdr:nvSpPr>
        <xdr:cNvPr id="2964" name="Text Box 1"/>
        <xdr:cNvSpPr txBox="1">
          <a:spLocks noChangeArrowheads="1"/>
        </xdr:cNvSpPr>
      </xdr:nvSpPr>
      <xdr:spPr bwMode="auto">
        <a:xfrm>
          <a:off x="485775" y="7210425"/>
          <a:ext cx="95250" cy="93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73</xdr:row>
      <xdr:rowOff>304800</xdr:rowOff>
    </xdr:from>
    <xdr:to>
      <xdr:col>0</xdr:col>
      <xdr:colOff>581025</xdr:colOff>
      <xdr:row>74</xdr:row>
      <xdr:rowOff>0</xdr:rowOff>
    </xdr:to>
    <xdr:sp macro="" textlink="">
      <xdr:nvSpPr>
        <xdr:cNvPr id="2965" name="Text Box 1"/>
        <xdr:cNvSpPr txBox="1">
          <a:spLocks noChangeArrowheads="1"/>
        </xdr:cNvSpPr>
      </xdr:nvSpPr>
      <xdr:spPr bwMode="auto">
        <a:xfrm>
          <a:off x="485775" y="96488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73</xdr:row>
      <xdr:rowOff>304800</xdr:rowOff>
    </xdr:from>
    <xdr:to>
      <xdr:col>0</xdr:col>
      <xdr:colOff>581025</xdr:colOff>
      <xdr:row>74</xdr:row>
      <xdr:rowOff>0</xdr:rowOff>
    </xdr:to>
    <xdr:sp macro="" textlink="">
      <xdr:nvSpPr>
        <xdr:cNvPr id="2966" name="Text Box 2"/>
        <xdr:cNvSpPr txBox="1">
          <a:spLocks noChangeArrowheads="1"/>
        </xdr:cNvSpPr>
      </xdr:nvSpPr>
      <xdr:spPr bwMode="auto">
        <a:xfrm>
          <a:off x="485775" y="96488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967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968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969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970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971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972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973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974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975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976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977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978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979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980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981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982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983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984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985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986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987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988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989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990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991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992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993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994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995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996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997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998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2999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000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001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002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003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004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005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006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75</xdr:row>
      <xdr:rowOff>0</xdr:rowOff>
    </xdr:from>
    <xdr:to>
      <xdr:col>0</xdr:col>
      <xdr:colOff>581025</xdr:colOff>
      <xdr:row>75</xdr:row>
      <xdr:rowOff>28575</xdr:rowOff>
    </xdr:to>
    <xdr:sp macro="" textlink="">
      <xdr:nvSpPr>
        <xdr:cNvPr id="3007" name="Text Box 1"/>
        <xdr:cNvSpPr txBox="1">
          <a:spLocks noChangeArrowheads="1"/>
        </xdr:cNvSpPr>
      </xdr:nvSpPr>
      <xdr:spPr bwMode="auto">
        <a:xfrm>
          <a:off x="485775" y="10248900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75</xdr:row>
      <xdr:rowOff>0</xdr:rowOff>
    </xdr:from>
    <xdr:to>
      <xdr:col>0</xdr:col>
      <xdr:colOff>581025</xdr:colOff>
      <xdr:row>75</xdr:row>
      <xdr:rowOff>28575</xdr:rowOff>
    </xdr:to>
    <xdr:sp macro="" textlink="">
      <xdr:nvSpPr>
        <xdr:cNvPr id="3008" name="Text Box 47"/>
        <xdr:cNvSpPr txBox="1">
          <a:spLocks noChangeArrowheads="1"/>
        </xdr:cNvSpPr>
      </xdr:nvSpPr>
      <xdr:spPr bwMode="auto">
        <a:xfrm>
          <a:off x="485775" y="10248900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09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10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11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12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13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14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15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16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17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18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19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20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21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22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23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24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25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26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27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28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29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30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31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32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33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34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35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36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37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38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39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40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41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42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43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44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45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46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47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48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49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50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51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52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53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54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55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56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57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58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59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60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61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62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63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64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65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66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67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68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69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70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71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72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75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76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77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78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79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80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81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82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83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84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85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86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87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88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89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090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32</xdr:row>
      <xdr:rowOff>0</xdr:rowOff>
    </xdr:from>
    <xdr:to>
      <xdr:col>0</xdr:col>
      <xdr:colOff>581025</xdr:colOff>
      <xdr:row>34</xdr:row>
      <xdr:rowOff>38100</xdr:rowOff>
    </xdr:to>
    <xdr:sp macro="" textlink="">
      <xdr:nvSpPr>
        <xdr:cNvPr id="3091" name="Text Box 2"/>
        <xdr:cNvSpPr txBox="1">
          <a:spLocks noChangeArrowheads="1"/>
        </xdr:cNvSpPr>
      </xdr:nvSpPr>
      <xdr:spPr bwMode="auto">
        <a:xfrm>
          <a:off x="485775" y="7410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32</xdr:row>
      <xdr:rowOff>0</xdr:rowOff>
    </xdr:from>
    <xdr:to>
      <xdr:col>0</xdr:col>
      <xdr:colOff>581025</xdr:colOff>
      <xdr:row>34</xdr:row>
      <xdr:rowOff>38100</xdr:rowOff>
    </xdr:to>
    <xdr:sp macro="" textlink="">
      <xdr:nvSpPr>
        <xdr:cNvPr id="3092" name="Text Box 48"/>
        <xdr:cNvSpPr txBox="1">
          <a:spLocks noChangeArrowheads="1"/>
        </xdr:cNvSpPr>
      </xdr:nvSpPr>
      <xdr:spPr bwMode="auto">
        <a:xfrm>
          <a:off x="485775" y="7410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74</xdr:row>
      <xdr:rowOff>304800</xdr:rowOff>
    </xdr:from>
    <xdr:to>
      <xdr:col>0</xdr:col>
      <xdr:colOff>581025</xdr:colOff>
      <xdr:row>75</xdr:row>
      <xdr:rowOff>0</xdr:rowOff>
    </xdr:to>
    <xdr:sp macro="" textlink="">
      <xdr:nvSpPr>
        <xdr:cNvPr id="3093" name="Text Box 1"/>
        <xdr:cNvSpPr txBox="1">
          <a:spLocks noChangeArrowheads="1"/>
        </xdr:cNvSpPr>
      </xdr:nvSpPr>
      <xdr:spPr bwMode="auto">
        <a:xfrm>
          <a:off x="485775" y="99536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74</xdr:row>
      <xdr:rowOff>304800</xdr:rowOff>
    </xdr:from>
    <xdr:to>
      <xdr:col>0</xdr:col>
      <xdr:colOff>581025</xdr:colOff>
      <xdr:row>75</xdr:row>
      <xdr:rowOff>0</xdr:rowOff>
    </xdr:to>
    <xdr:sp macro="" textlink="">
      <xdr:nvSpPr>
        <xdr:cNvPr id="3094" name="Text Box 1"/>
        <xdr:cNvSpPr txBox="1">
          <a:spLocks noChangeArrowheads="1"/>
        </xdr:cNvSpPr>
      </xdr:nvSpPr>
      <xdr:spPr bwMode="auto">
        <a:xfrm>
          <a:off x="485775" y="99536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74</xdr:row>
      <xdr:rowOff>304800</xdr:rowOff>
    </xdr:from>
    <xdr:to>
      <xdr:col>0</xdr:col>
      <xdr:colOff>581025</xdr:colOff>
      <xdr:row>75</xdr:row>
      <xdr:rowOff>0</xdr:rowOff>
    </xdr:to>
    <xdr:sp macro="" textlink="">
      <xdr:nvSpPr>
        <xdr:cNvPr id="3095" name="Text Box 1"/>
        <xdr:cNvSpPr txBox="1">
          <a:spLocks noChangeArrowheads="1"/>
        </xdr:cNvSpPr>
      </xdr:nvSpPr>
      <xdr:spPr bwMode="auto">
        <a:xfrm>
          <a:off x="485775" y="99536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74</xdr:row>
      <xdr:rowOff>304800</xdr:rowOff>
    </xdr:from>
    <xdr:to>
      <xdr:col>0</xdr:col>
      <xdr:colOff>581025</xdr:colOff>
      <xdr:row>75</xdr:row>
      <xdr:rowOff>0</xdr:rowOff>
    </xdr:to>
    <xdr:sp macro="" textlink="">
      <xdr:nvSpPr>
        <xdr:cNvPr id="3096" name="Text Box 1"/>
        <xdr:cNvSpPr txBox="1">
          <a:spLocks noChangeArrowheads="1"/>
        </xdr:cNvSpPr>
      </xdr:nvSpPr>
      <xdr:spPr bwMode="auto">
        <a:xfrm>
          <a:off x="485775" y="99536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097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098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099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100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57</xdr:row>
      <xdr:rowOff>0</xdr:rowOff>
    </xdr:from>
    <xdr:to>
      <xdr:col>0</xdr:col>
      <xdr:colOff>581025</xdr:colOff>
      <xdr:row>58</xdr:row>
      <xdr:rowOff>2381</xdr:rowOff>
    </xdr:to>
    <xdr:sp macro="" textlink="">
      <xdr:nvSpPr>
        <xdr:cNvPr id="3101" name="Text Box 1"/>
        <xdr:cNvSpPr txBox="1">
          <a:spLocks noChangeArrowheads="1"/>
        </xdr:cNvSpPr>
      </xdr:nvSpPr>
      <xdr:spPr bwMode="auto">
        <a:xfrm>
          <a:off x="485775" y="8848725"/>
          <a:ext cx="95250" cy="20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57</xdr:row>
      <xdr:rowOff>0</xdr:rowOff>
    </xdr:from>
    <xdr:to>
      <xdr:col>0</xdr:col>
      <xdr:colOff>581025</xdr:colOff>
      <xdr:row>58</xdr:row>
      <xdr:rowOff>2381</xdr:rowOff>
    </xdr:to>
    <xdr:sp macro="" textlink="">
      <xdr:nvSpPr>
        <xdr:cNvPr id="3102" name="Text Box 47"/>
        <xdr:cNvSpPr txBox="1">
          <a:spLocks noChangeArrowheads="1"/>
        </xdr:cNvSpPr>
      </xdr:nvSpPr>
      <xdr:spPr bwMode="auto">
        <a:xfrm>
          <a:off x="485775" y="8848725"/>
          <a:ext cx="95250" cy="20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55</xdr:row>
      <xdr:rowOff>304800</xdr:rowOff>
    </xdr:from>
    <xdr:to>
      <xdr:col>0</xdr:col>
      <xdr:colOff>581025</xdr:colOff>
      <xdr:row>56</xdr:row>
      <xdr:rowOff>2381</xdr:rowOff>
    </xdr:to>
    <xdr:sp macro="" textlink="">
      <xdr:nvSpPr>
        <xdr:cNvPr id="3103" name="Text Box 1"/>
        <xdr:cNvSpPr txBox="1">
          <a:spLocks noChangeArrowheads="1"/>
        </xdr:cNvSpPr>
      </xdr:nvSpPr>
      <xdr:spPr bwMode="auto">
        <a:xfrm>
          <a:off x="485775" y="8315325"/>
          <a:ext cx="95250" cy="88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55</xdr:row>
      <xdr:rowOff>304800</xdr:rowOff>
    </xdr:from>
    <xdr:to>
      <xdr:col>0</xdr:col>
      <xdr:colOff>581025</xdr:colOff>
      <xdr:row>56</xdr:row>
      <xdr:rowOff>2381</xdr:rowOff>
    </xdr:to>
    <xdr:sp macro="" textlink="">
      <xdr:nvSpPr>
        <xdr:cNvPr id="3104" name="Text Box 1"/>
        <xdr:cNvSpPr txBox="1">
          <a:spLocks noChangeArrowheads="1"/>
        </xdr:cNvSpPr>
      </xdr:nvSpPr>
      <xdr:spPr bwMode="auto">
        <a:xfrm>
          <a:off x="485775" y="8315325"/>
          <a:ext cx="95250" cy="88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74</xdr:row>
      <xdr:rowOff>304800</xdr:rowOff>
    </xdr:from>
    <xdr:to>
      <xdr:col>0</xdr:col>
      <xdr:colOff>581025</xdr:colOff>
      <xdr:row>75</xdr:row>
      <xdr:rowOff>0</xdr:rowOff>
    </xdr:to>
    <xdr:sp macro="" textlink="">
      <xdr:nvSpPr>
        <xdr:cNvPr id="3105" name="Text Box 1"/>
        <xdr:cNvSpPr txBox="1">
          <a:spLocks noChangeArrowheads="1"/>
        </xdr:cNvSpPr>
      </xdr:nvSpPr>
      <xdr:spPr bwMode="auto">
        <a:xfrm>
          <a:off x="485775" y="99536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76</xdr:row>
      <xdr:rowOff>0</xdr:rowOff>
    </xdr:from>
    <xdr:to>
      <xdr:col>0</xdr:col>
      <xdr:colOff>581025</xdr:colOff>
      <xdr:row>77</xdr:row>
      <xdr:rowOff>0</xdr:rowOff>
    </xdr:to>
    <xdr:sp macro="" textlink="">
      <xdr:nvSpPr>
        <xdr:cNvPr id="3106" name="Text Box 1"/>
        <xdr:cNvSpPr txBox="1">
          <a:spLocks noChangeArrowheads="1"/>
        </xdr:cNvSpPr>
      </xdr:nvSpPr>
      <xdr:spPr bwMode="auto">
        <a:xfrm>
          <a:off x="485775" y="108489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76</xdr:row>
      <xdr:rowOff>0</xdr:rowOff>
    </xdr:from>
    <xdr:to>
      <xdr:col>0</xdr:col>
      <xdr:colOff>581025</xdr:colOff>
      <xdr:row>77</xdr:row>
      <xdr:rowOff>0</xdr:rowOff>
    </xdr:to>
    <xdr:sp macro="" textlink="">
      <xdr:nvSpPr>
        <xdr:cNvPr id="3107" name="Text Box 47"/>
        <xdr:cNvSpPr txBox="1">
          <a:spLocks noChangeArrowheads="1"/>
        </xdr:cNvSpPr>
      </xdr:nvSpPr>
      <xdr:spPr bwMode="auto">
        <a:xfrm>
          <a:off x="485775" y="108489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78</xdr:row>
      <xdr:rowOff>0</xdr:rowOff>
    </xdr:from>
    <xdr:to>
      <xdr:col>0</xdr:col>
      <xdr:colOff>581025</xdr:colOff>
      <xdr:row>78</xdr:row>
      <xdr:rowOff>0</xdr:rowOff>
    </xdr:to>
    <xdr:sp macro="" textlink="">
      <xdr:nvSpPr>
        <xdr:cNvPr id="3108" name="Text Box 1"/>
        <xdr:cNvSpPr txBox="1">
          <a:spLocks noChangeArrowheads="1"/>
        </xdr:cNvSpPr>
      </xdr:nvSpPr>
      <xdr:spPr bwMode="auto">
        <a:xfrm>
          <a:off x="485775" y="1164907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51</xdr:row>
      <xdr:rowOff>133351</xdr:rowOff>
    </xdr:to>
    <xdr:sp macro="" textlink="">
      <xdr:nvSpPr>
        <xdr:cNvPr id="3109" name="Text Box 1"/>
        <xdr:cNvSpPr txBox="1">
          <a:spLocks noChangeArrowheads="1"/>
        </xdr:cNvSpPr>
      </xdr:nvSpPr>
      <xdr:spPr bwMode="auto">
        <a:xfrm>
          <a:off x="485775" y="7210425"/>
          <a:ext cx="95250" cy="93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73</xdr:row>
      <xdr:rowOff>304800</xdr:rowOff>
    </xdr:from>
    <xdr:to>
      <xdr:col>0</xdr:col>
      <xdr:colOff>581025</xdr:colOff>
      <xdr:row>74</xdr:row>
      <xdr:rowOff>0</xdr:rowOff>
    </xdr:to>
    <xdr:sp macro="" textlink="">
      <xdr:nvSpPr>
        <xdr:cNvPr id="3110" name="Text Box 1"/>
        <xdr:cNvSpPr txBox="1">
          <a:spLocks noChangeArrowheads="1"/>
        </xdr:cNvSpPr>
      </xdr:nvSpPr>
      <xdr:spPr bwMode="auto">
        <a:xfrm>
          <a:off x="485775" y="96488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73</xdr:row>
      <xdr:rowOff>304800</xdr:rowOff>
    </xdr:from>
    <xdr:to>
      <xdr:col>0</xdr:col>
      <xdr:colOff>581025</xdr:colOff>
      <xdr:row>74</xdr:row>
      <xdr:rowOff>0</xdr:rowOff>
    </xdr:to>
    <xdr:sp macro="" textlink="">
      <xdr:nvSpPr>
        <xdr:cNvPr id="3111" name="Text Box 2"/>
        <xdr:cNvSpPr txBox="1">
          <a:spLocks noChangeArrowheads="1"/>
        </xdr:cNvSpPr>
      </xdr:nvSpPr>
      <xdr:spPr bwMode="auto">
        <a:xfrm>
          <a:off x="485775" y="96488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112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113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114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115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116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117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118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119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120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121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122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123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124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125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126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127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128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129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130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131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132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133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134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135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136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137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138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139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140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141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142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143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144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145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146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147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148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149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150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151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75</xdr:row>
      <xdr:rowOff>0</xdr:rowOff>
    </xdr:from>
    <xdr:to>
      <xdr:col>0</xdr:col>
      <xdr:colOff>581025</xdr:colOff>
      <xdr:row>75</xdr:row>
      <xdr:rowOff>28575</xdr:rowOff>
    </xdr:to>
    <xdr:sp macro="" textlink="">
      <xdr:nvSpPr>
        <xdr:cNvPr id="3152" name="Text Box 1"/>
        <xdr:cNvSpPr txBox="1">
          <a:spLocks noChangeArrowheads="1"/>
        </xdr:cNvSpPr>
      </xdr:nvSpPr>
      <xdr:spPr bwMode="auto">
        <a:xfrm>
          <a:off x="485775" y="10248900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75</xdr:row>
      <xdr:rowOff>0</xdr:rowOff>
    </xdr:from>
    <xdr:to>
      <xdr:col>0</xdr:col>
      <xdr:colOff>581025</xdr:colOff>
      <xdr:row>75</xdr:row>
      <xdr:rowOff>28575</xdr:rowOff>
    </xdr:to>
    <xdr:sp macro="" textlink="">
      <xdr:nvSpPr>
        <xdr:cNvPr id="3153" name="Text Box 47"/>
        <xdr:cNvSpPr txBox="1">
          <a:spLocks noChangeArrowheads="1"/>
        </xdr:cNvSpPr>
      </xdr:nvSpPr>
      <xdr:spPr bwMode="auto">
        <a:xfrm>
          <a:off x="485775" y="10248900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154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155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156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157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158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159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160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161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162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163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164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165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166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167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168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169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170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171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172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173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174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175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176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177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178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179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180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181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182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183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184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185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186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187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188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189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190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191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192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193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194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195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196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197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198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199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200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201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202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203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204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205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206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207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208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209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210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211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212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213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214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215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216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217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218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219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220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221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222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223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224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225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226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227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228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229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230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231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232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233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234" name="Text Box 1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304800</xdr:rowOff>
    </xdr:from>
    <xdr:to>
      <xdr:col>0</xdr:col>
      <xdr:colOff>581025</xdr:colOff>
      <xdr:row>53</xdr:row>
      <xdr:rowOff>188119</xdr:rowOff>
    </xdr:to>
    <xdr:sp macro="" textlink="">
      <xdr:nvSpPr>
        <xdr:cNvPr id="3235" name="Text Box 2"/>
        <xdr:cNvSpPr txBox="1">
          <a:spLocks noChangeArrowheads="1"/>
        </xdr:cNvSpPr>
      </xdr:nvSpPr>
      <xdr:spPr bwMode="auto">
        <a:xfrm>
          <a:off x="485775" y="7210425"/>
          <a:ext cx="95250" cy="2007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32</xdr:row>
      <xdr:rowOff>0</xdr:rowOff>
    </xdr:from>
    <xdr:to>
      <xdr:col>0</xdr:col>
      <xdr:colOff>581025</xdr:colOff>
      <xdr:row>34</xdr:row>
      <xdr:rowOff>38100</xdr:rowOff>
    </xdr:to>
    <xdr:sp macro="" textlink="">
      <xdr:nvSpPr>
        <xdr:cNvPr id="3236" name="Text Box 2"/>
        <xdr:cNvSpPr txBox="1">
          <a:spLocks noChangeArrowheads="1"/>
        </xdr:cNvSpPr>
      </xdr:nvSpPr>
      <xdr:spPr bwMode="auto">
        <a:xfrm>
          <a:off x="485775" y="7410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32</xdr:row>
      <xdr:rowOff>0</xdr:rowOff>
    </xdr:from>
    <xdr:to>
      <xdr:col>0</xdr:col>
      <xdr:colOff>581025</xdr:colOff>
      <xdr:row>34</xdr:row>
      <xdr:rowOff>38100</xdr:rowOff>
    </xdr:to>
    <xdr:sp macro="" textlink="">
      <xdr:nvSpPr>
        <xdr:cNvPr id="3237" name="Text Box 48"/>
        <xdr:cNvSpPr txBox="1">
          <a:spLocks noChangeArrowheads="1"/>
        </xdr:cNvSpPr>
      </xdr:nvSpPr>
      <xdr:spPr bwMode="auto">
        <a:xfrm>
          <a:off x="485775" y="7410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74</xdr:row>
      <xdr:rowOff>304800</xdr:rowOff>
    </xdr:from>
    <xdr:to>
      <xdr:col>0</xdr:col>
      <xdr:colOff>581025</xdr:colOff>
      <xdr:row>75</xdr:row>
      <xdr:rowOff>0</xdr:rowOff>
    </xdr:to>
    <xdr:sp macro="" textlink="">
      <xdr:nvSpPr>
        <xdr:cNvPr id="3238" name="Text Box 1"/>
        <xdr:cNvSpPr txBox="1">
          <a:spLocks noChangeArrowheads="1"/>
        </xdr:cNvSpPr>
      </xdr:nvSpPr>
      <xdr:spPr bwMode="auto">
        <a:xfrm>
          <a:off x="485775" y="99536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74</xdr:row>
      <xdr:rowOff>304800</xdr:rowOff>
    </xdr:from>
    <xdr:to>
      <xdr:col>0</xdr:col>
      <xdr:colOff>581025</xdr:colOff>
      <xdr:row>75</xdr:row>
      <xdr:rowOff>0</xdr:rowOff>
    </xdr:to>
    <xdr:sp macro="" textlink="">
      <xdr:nvSpPr>
        <xdr:cNvPr id="3239" name="Text Box 1"/>
        <xdr:cNvSpPr txBox="1">
          <a:spLocks noChangeArrowheads="1"/>
        </xdr:cNvSpPr>
      </xdr:nvSpPr>
      <xdr:spPr bwMode="auto">
        <a:xfrm>
          <a:off x="485775" y="99536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74</xdr:row>
      <xdr:rowOff>304800</xdr:rowOff>
    </xdr:from>
    <xdr:to>
      <xdr:col>0</xdr:col>
      <xdr:colOff>581025</xdr:colOff>
      <xdr:row>75</xdr:row>
      <xdr:rowOff>0</xdr:rowOff>
    </xdr:to>
    <xdr:sp macro="" textlink="">
      <xdr:nvSpPr>
        <xdr:cNvPr id="3240" name="Text Box 1"/>
        <xdr:cNvSpPr txBox="1">
          <a:spLocks noChangeArrowheads="1"/>
        </xdr:cNvSpPr>
      </xdr:nvSpPr>
      <xdr:spPr bwMode="auto">
        <a:xfrm>
          <a:off x="485775" y="99536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74</xdr:row>
      <xdr:rowOff>304800</xdr:rowOff>
    </xdr:from>
    <xdr:to>
      <xdr:col>0</xdr:col>
      <xdr:colOff>581025</xdr:colOff>
      <xdr:row>75</xdr:row>
      <xdr:rowOff>0</xdr:rowOff>
    </xdr:to>
    <xdr:sp macro="" textlink="">
      <xdr:nvSpPr>
        <xdr:cNvPr id="3241" name="Text Box 1"/>
        <xdr:cNvSpPr txBox="1">
          <a:spLocks noChangeArrowheads="1"/>
        </xdr:cNvSpPr>
      </xdr:nvSpPr>
      <xdr:spPr bwMode="auto">
        <a:xfrm>
          <a:off x="485775" y="99536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242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243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244" name="Text Box 1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72</xdr:row>
      <xdr:rowOff>304800</xdr:rowOff>
    </xdr:from>
    <xdr:to>
      <xdr:col>0</xdr:col>
      <xdr:colOff>581025</xdr:colOff>
      <xdr:row>73</xdr:row>
      <xdr:rowOff>1</xdr:rowOff>
    </xdr:to>
    <xdr:sp macro="" textlink="">
      <xdr:nvSpPr>
        <xdr:cNvPr id="3245" name="Text Box 2"/>
        <xdr:cNvSpPr txBox="1">
          <a:spLocks noChangeArrowheads="1"/>
        </xdr:cNvSpPr>
      </xdr:nvSpPr>
      <xdr:spPr bwMode="auto">
        <a:xfrm>
          <a:off x="485775" y="9448800"/>
          <a:ext cx="9525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57</xdr:row>
      <xdr:rowOff>0</xdr:rowOff>
    </xdr:from>
    <xdr:to>
      <xdr:col>0</xdr:col>
      <xdr:colOff>581025</xdr:colOff>
      <xdr:row>58</xdr:row>
      <xdr:rowOff>2381</xdr:rowOff>
    </xdr:to>
    <xdr:sp macro="" textlink="">
      <xdr:nvSpPr>
        <xdr:cNvPr id="3246" name="Text Box 1"/>
        <xdr:cNvSpPr txBox="1">
          <a:spLocks noChangeArrowheads="1"/>
        </xdr:cNvSpPr>
      </xdr:nvSpPr>
      <xdr:spPr bwMode="auto">
        <a:xfrm>
          <a:off x="485775" y="8848725"/>
          <a:ext cx="95250" cy="20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57</xdr:row>
      <xdr:rowOff>0</xdr:rowOff>
    </xdr:from>
    <xdr:to>
      <xdr:col>0</xdr:col>
      <xdr:colOff>581025</xdr:colOff>
      <xdr:row>58</xdr:row>
      <xdr:rowOff>2381</xdr:rowOff>
    </xdr:to>
    <xdr:sp macro="" textlink="">
      <xdr:nvSpPr>
        <xdr:cNvPr id="3247" name="Text Box 47"/>
        <xdr:cNvSpPr txBox="1">
          <a:spLocks noChangeArrowheads="1"/>
        </xdr:cNvSpPr>
      </xdr:nvSpPr>
      <xdr:spPr bwMode="auto">
        <a:xfrm>
          <a:off x="485775" y="8848725"/>
          <a:ext cx="95250" cy="20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55</xdr:row>
      <xdr:rowOff>304800</xdr:rowOff>
    </xdr:from>
    <xdr:to>
      <xdr:col>0</xdr:col>
      <xdr:colOff>581025</xdr:colOff>
      <xdr:row>56</xdr:row>
      <xdr:rowOff>2381</xdr:rowOff>
    </xdr:to>
    <xdr:sp macro="" textlink="">
      <xdr:nvSpPr>
        <xdr:cNvPr id="3248" name="Text Box 1"/>
        <xdr:cNvSpPr txBox="1">
          <a:spLocks noChangeArrowheads="1"/>
        </xdr:cNvSpPr>
      </xdr:nvSpPr>
      <xdr:spPr bwMode="auto">
        <a:xfrm>
          <a:off x="485775" y="8315325"/>
          <a:ext cx="95250" cy="88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55</xdr:row>
      <xdr:rowOff>304800</xdr:rowOff>
    </xdr:from>
    <xdr:to>
      <xdr:col>0</xdr:col>
      <xdr:colOff>581025</xdr:colOff>
      <xdr:row>56</xdr:row>
      <xdr:rowOff>2381</xdr:rowOff>
    </xdr:to>
    <xdr:sp macro="" textlink="">
      <xdr:nvSpPr>
        <xdr:cNvPr id="3249" name="Text Box 1"/>
        <xdr:cNvSpPr txBox="1">
          <a:spLocks noChangeArrowheads="1"/>
        </xdr:cNvSpPr>
      </xdr:nvSpPr>
      <xdr:spPr bwMode="auto">
        <a:xfrm>
          <a:off x="485775" y="8315325"/>
          <a:ext cx="95250" cy="88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50</xdr:row>
      <xdr:rowOff>0</xdr:rowOff>
    </xdr:from>
    <xdr:to>
      <xdr:col>0</xdr:col>
      <xdr:colOff>581025</xdr:colOff>
      <xdr:row>51</xdr:row>
      <xdr:rowOff>2381</xdr:rowOff>
    </xdr:to>
    <xdr:sp macro="" textlink="">
      <xdr:nvSpPr>
        <xdr:cNvPr id="1510" name="Text Box 1"/>
        <xdr:cNvSpPr txBox="1">
          <a:spLocks noChangeArrowheads="1"/>
        </xdr:cNvSpPr>
      </xdr:nvSpPr>
      <xdr:spPr bwMode="auto">
        <a:xfrm>
          <a:off x="485775" y="11525250"/>
          <a:ext cx="95250" cy="192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50</xdr:row>
      <xdr:rowOff>0</xdr:rowOff>
    </xdr:from>
    <xdr:to>
      <xdr:col>0</xdr:col>
      <xdr:colOff>581025</xdr:colOff>
      <xdr:row>51</xdr:row>
      <xdr:rowOff>2381</xdr:rowOff>
    </xdr:to>
    <xdr:sp macro="" textlink="">
      <xdr:nvSpPr>
        <xdr:cNvPr id="1511" name="Text Box 47"/>
        <xdr:cNvSpPr txBox="1">
          <a:spLocks noChangeArrowheads="1"/>
        </xdr:cNvSpPr>
      </xdr:nvSpPr>
      <xdr:spPr bwMode="auto">
        <a:xfrm>
          <a:off x="485775" y="11525250"/>
          <a:ext cx="95250" cy="192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50</xdr:row>
      <xdr:rowOff>0</xdr:rowOff>
    </xdr:from>
    <xdr:to>
      <xdr:col>0</xdr:col>
      <xdr:colOff>581025</xdr:colOff>
      <xdr:row>51</xdr:row>
      <xdr:rowOff>2381</xdr:rowOff>
    </xdr:to>
    <xdr:sp macro="" textlink="">
      <xdr:nvSpPr>
        <xdr:cNvPr id="1512" name="Text Box 1"/>
        <xdr:cNvSpPr txBox="1">
          <a:spLocks noChangeArrowheads="1"/>
        </xdr:cNvSpPr>
      </xdr:nvSpPr>
      <xdr:spPr bwMode="auto">
        <a:xfrm>
          <a:off x="485775" y="11525250"/>
          <a:ext cx="95250" cy="192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50</xdr:row>
      <xdr:rowOff>0</xdr:rowOff>
    </xdr:from>
    <xdr:to>
      <xdr:col>0</xdr:col>
      <xdr:colOff>581025</xdr:colOff>
      <xdr:row>51</xdr:row>
      <xdr:rowOff>2381</xdr:rowOff>
    </xdr:to>
    <xdr:sp macro="" textlink="">
      <xdr:nvSpPr>
        <xdr:cNvPr id="1513" name="Text Box 47"/>
        <xdr:cNvSpPr txBox="1">
          <a:spLocks noChangeArrowheads="1"/>
        </xdr:cNvSpPr>
      </xdr:nvSpPr>
      <xdr:spPr bwMode="auto">
        <a:xfrm>
          <a:off x="485775" y="11525250"/>
          <a:ext cx="95250" cy="192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50</xdr:row>
      <xdr:rowOff>0</xdr:rowOff>
    </xdr:from>
    <xdr:to>
      <xdr:col>0</xdr:col>
      <xdr:colOff>581025</xdr:colOff>
      <xdr:row>51</xdr:row>
      <xdr:rowOff>2381</xdr:rowOff>
    </xdr:to>
    <xdr:sp macro="" textlink="">
      <xdr:nvSpPr>
        <xdr:cNvPr id="1514" name="Text Box 1"/>
        <xdr:cNvSpPr txBox="1">
          <a:spLocks noChangeArrowheads="1"/>
        </xdr:cNvSpPr>
      </xdr:nvSpPr>
      <xdr:spPr bwMode="auto">
        <a:xfrm>
          <a:off x="485775" y="11525250"/>
          <a:ext cx="95250" cy="192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50</xdr:row>
      <xdr:rowOff>0</xdr:rowOff>
    </xdr:from>
    <xdr:to>
      <xdr:col>0</xdr:col>
      <xdr:colOff>581025</xdr:colOff>
      <xdr:row>51</xdr:row>
      <xdr:rowOff>2381</xdr:rowOff>
    </xdr:to>
    <xdr:sp macro="" textlink="">
      <xdr:nvSpPr>
        <xdr:cNvPr id="1515" name="Text Box 47"/>
        <xdr:cNvSpPr txBox="1">
          <a:spLocks noChangeArrowheads="1"/>
        </xdr:cNvSpPr>
      </xdr:nvSpPr>
      <xdr:spPr bwMode="auto">
        <a:xfrm>
          <a:off x="485775" y="11525250"/>
          <a:ext cx="95250" cy="192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50</xdr:row>
      <xdr:rowOff>0</xdr:rowOff>
    </xdr:from>
    <xdr:to>
      <xdr:col>0</xdr:col>
      <xdr:colOff>581025</xdr:colOff>
      <xdr:row>51</xdr:row>
      <xdr:rowOff>2381</xdr:rowOff>
    </xdr:to>
    <xdr:sp macro="" textlink="">
      <xdr:nvSpPr>
        <xdr:cNvPr id="1516" name="Text Box 1"/>
        <xdr:cNvSpPr txBox="1">
          <a:spLocks noChangeArrowheads="1"/>
        </xdr:cNvSpPr>
      </xdr:nvSpPr>
      <xdr:spPr bwMode="auto">
        <a:xfrm>
          <a:off x="485775" y="11525250"/>
          <a:ext cx="95250" cy="192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50</xdr:row>
      <xdr:rowOff>0</xdr:rowOff>
    </xdr:from>
    <xdr:to>
      <xdr:col>0</xdr:col>
      <xdr:colOff>581025</xdr:colOff>
      <xdr:row>51</xdr:row>
      <xdr:rowOff>2381</xdr:rowOff>
    </xdr:to>
    <xdr:sp macro="" textlink="">
      <xdr:nvSpPr>
        <xdr:cNvPr id="1517" name="Text Box 47"/>
        <xdr:cNvSpPr txBox="1">
          <a:spLocks noChangeArrowheads="1"/>
        </xdr:cNvSpPr>
      </xdr:nvSpPr>
      <xdr:spPr bwMode="auto">
        <a:xfrm>
          <a:off x="485775" y="11525250"/>
          <a:ext cx="95250" cy="192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85775" y="1800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190500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485775" y="18002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190500</xdr:rowOff>
    </xdr:to>
    <xdr:sp macro="" textlink="">
      <xdr:nvSpPr>
        <xdr:cNvPr id="4" name="Text Box 47"/>
        <xdr:cNvSpPr txBox="1">
          <a:spLocks noChangeArrowheads="1"/>
        </xdr:cNvSpPr>
      </xdr:nvSpPr>
      <xdr:spPr bwMode="auto">
        <a:xfrm>
          <a:off x="485775" y="18002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85775" y="18002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7</xdr:row>
      <xdr:rowOff>176743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485775" y="1800225"/>
          <a:ext cx="95250" cy="934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1058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485775" y="1800225"/>
          <a:ext cx="95250" cy="1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1058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485775" y="1800225"/>
          <a:ext cx="95250" cy="1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8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24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26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28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30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32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38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0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2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4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6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8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28575</xdr:rowOff>
    </xdr:to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485775" y="18002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28575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485775" y="18002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4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60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62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64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66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68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70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72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76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78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80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82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86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88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90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94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98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100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102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104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106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108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110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112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114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116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118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120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122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124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126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130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132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440266</xdr:rowOff>
    </xdr:to>
    <xdr:sp macro="" textlink="">
      <xdr:nvSpPr>
        <xdr:cNvPr id="133" name="Text Box 2"/>
        <xdr:cNvSpPr txBox="1">
          <a:spLocks noChangeArrowheads="1"/>
        </xdr:cNvSpPr>
      </xdr:nvSpPr>
      <xdr:spPr bwMode="auto">
        <a:xfrm>
          <a:off x="485775" y="1800225"/>
          <a:ext cx="95250" cy="43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440266</xdr:rowOff>
    </xdr:to>
    <xdr:sp macro="" textlink="">
      <xdr:nvSpPr>
        <xdr:cNvPr id="134" name="Text Box 48"/>
        <xdr:cNvSpPr txBox="1">
          <a:spLocks noChangeArrowheads="1"/>
        </xdr:cNvSpPr>
      </xdr:nvSpPr>
      <xdr:spPr bwMode="auto">
        <a:xfrm>
          <a:off x="485775" y="1800225"/>
          <a:ext cx="95250" cy="43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485775" y="18002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485775" y="18002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485775" y="18002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485775" y="18002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40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42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202406</xdr:rowOff>
    </xdr:to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485775" y="1800225"/>
          <a:ext cx="95250" cy="201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202406</xdr:rowOff>
    </xdr:to>
    <xdr:sp macro="" textlink="">
      <xdr:nvSpPr>
        <xdr:cNvPr id="144" name="Text Box 47"/>
        <xdr:cNvSpPr txBox="1">
          <a:spLocks noChangeArrowheads="1"/>
        </xdr:cNvSpPr>
      </xdr:nvSpPr>
      <xdr:spPr bwMode="auto">
        <a:xfrm>
          <a:off x="485775" y="1800225"/>
          <a:ext cx="95250" cy="201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88106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485775" y="1800225"/>
          <a:ext cx="95250" cy="88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88106</xdr:rowOff>
    </xdr:to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485775" y="1800225"/>
          <a:ext cx="95250" cy="88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114300</xdr:rowOff>
    </xdr:to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485775" y="1800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190500</xdr:rowOff>
    </xdr:to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485775" y="18002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190500</xdr:rowOff>
    </xdr:to>
    <xdr:sp macro="" textlink="">
      <xdr:nvSpPr>
        <xdr:cNvPr id="149" name="Text Box 47"/>
        <xdr:cNvSpPr txBox="1">
          <a:spLocks noChangeArrowheads="1"/>
        </xdr:cNvSpPr>
      </xdr:nvSpPr>
      <xdr:spPr bwMode="auto">
        <a:xfrm>
          <a:off x="485775" y="18002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485775" y="18002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7</xdr:row>
      <xdr:rowOff>176743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485775" y="1800225"/>
          <a:ext cx="95250" cy="934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1058</xdr:rowOff>
    </xdr:to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485775" y="1800225"/>
          <a:ext cx="95250" cy="1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1058</xdr:rowOff>
    </xdr:to>
    <xdr:sp macro="" textlink="">
      <xdr:nvSpPr>
        <xdr:cNvPr id="153" name="Text Box 2"/>
        <xdr:cNvSpPr txBox="1">
          <a:spLocks noChangeArrowheads="1"/>
        </xdr:cNvSpPr>
      </xdr:nvSpPr>
      <xdr:spPr bwMode="auto">
        <a:xfrm>
          <a:off x="485775" y="1800225"/>
          <a:ext cx="95250" cy="1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57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59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61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63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65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67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69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71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75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77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79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81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83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85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87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89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193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28575</xdr:rowOff>
    </xdr:to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485775" y="18002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28575</xdr:rowOff>
    </xdr:to>
    <xdr:sp macro="" textlink="">
      <xdr:nvSpPr>
        <xdr:cNvPr id="195" name="Text Box 47"/>
        <xdr:cNvSpPr txBox="1">
          <a:spLocks noChangeArrowheads="1"/>
        </xdr:cNvSpPr>
      </xdr:nvSpPr>
      <xdr:spPr bwMode="auto">
        <a:xfrm>
          <a:off x="485775" y="18002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197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199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01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03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05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07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09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11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13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15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17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19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21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23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25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27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29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31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33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35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37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39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41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43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45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47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49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51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53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55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56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57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59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61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65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67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69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71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73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74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75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277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440266</xdr:rowOff>
    </xdr:to>
    <xdr:sp macro="" textlink="">
      <xdr:nvSpPr>
        <xdr:cNvPr id="278" name="Text Box 2"/>
        <xdr:cNvSpPr txBox="1">
          <a:spLocks noChangeArrowheads="1"/>
        </xdr:cNvSpPr>
      </xdr:nvSpPr>
      <xdr:spPr bwMode="auto">
        <a:xfrm>
          <a:off x="485775" y="1800225"/>
          <a:ext cx="95250" cy="43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440266</xdr:rowOff>
    </xdr:to>
    <xdr:sp macro="" textlink="">
      <xdr:nvSpPr>
        <xdr:cNvPr id="279" name="Text Box 48"/>
        <xdr:cNvSpPr txBox="1">
          <a:spLocks noChangeArrowheads="1"/>
        </xdr:cNvSpPr>
      </xdr:nvSpPr>
      <xdr:spPr bwMode="auto">
        <a:xfrm>
          <a:off x="485775" y="1800225"/>
          <a:ext cx="95250" cy="43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485775" y="18002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485775" y="18002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485775" y="18002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283" name="Text Box 1"/>
        <xdr:cNvSpPr txBox="1">
          <a:spLocks noChangeArrowheads="1"/>
        </xdr:cNvSpPr>
      </xdr:nvSpPr>
      <xdr:spPr bwMode="auto">
        <a:xfrm>
          <a:off x="485775" y="18002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285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287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202406</xdr:rowOff>
    </xdr:to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485775" y="1800225"/>
          <a:ext cx="95250" cy="201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202406</xdr:rowOff>
    </xdr:to>
    <xdr:sp macro="" textlink="">
      <xdr:nvSpPr>
        <xdr:cNvPr id="289" name="Text Box 47"/>
        <xdr:cNvSpPr txBox="1">
          <a:spLocks noChangeArrowheads="1"/>
        </xdr:cNvSpPr>
      </xdr:nvSpPr>
      <xdr:spPr bwMode="auto">
        <a:xfrm>
          <a:off x="485775" y="1800225"/>
          <a:ext cx="95250" cy="201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88106</xdr:rowOff>
    </xdr:to>
    <xdr:sp macro="" textlink="">
      <xdr:nvSpPr>
        <xdr:cNvPr id="290" name="Text Box 1"/>
        <xdr:cNvSpPr txBox="1">
          <a:spLocks noChangeArrowheads="1"/>
        </xdr:cNvSpPr>
      </xdr:nvSpPr>
      <xdr:spPr bwMode="auto">
        <a:xfrm>
          <a:off x="485775" y="1800225"/>
          <a:ext cx="95250" cy="88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88106</xdr:rowOff>
    </xdr:to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485775" y="1800225"/>
          <a:ext cx="95250" cy="88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114300</xdr:rowOff>
    </xdr:to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485775" y="1800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190500</xdr:rowOff>
    </xdr:to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485775" y="18002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190500</xdr:rowOff>
    </xdr:to>
    <xdr:sp macro="" textlink="">
      <xdr:nvSpPr>
        <xdr:cNvPr id="294" name="Text Box 47"/>
        <xdr:cNvSpPr txBox="1">
          <a:spLocks noChangeArrowheads="1"/>
        </xdr:cNvSpPr>
      </xdr:nvSpPr>
      <xdr:spPr bwMode="auto">
        <a:xfrm>
          <a:off x="485775" y="18002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485775" y="18002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7</xdr:row>
      <xdr:rowOff>176743</xdr:rowOff>
    </xdr:to>
    <xdr:sp macro="" textlink="">
      <xdr:nvSpPr>
        <xdr:cNvPr id="296" name="Text Box 1"/>
        <xdr:cNvSpPr txBox="1">
          <a:spLocks noChangeArrowheads="1"/>
        </xdr:cNvSpPr>
      </xdr:nvSpPr>
      <xdr:spPr bwMode="auto">
        <a:xfrm>
          <a:off x="485775" y="1800225"/>
          <a:ext cx="95250" cy="934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1058</xdr:rowOff>
    </xdr:to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485775" y="1800225"/>
          <a:ext cx="95250" cy="1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1058</xdr:rowOff>
    </xdr:to>
    <xdr:sp macro="" textlink="">
      <xdr:nvSpPr>
        <xdr:cNvPr id="298" name="Text Box 2"/>
        <xdr:cNvSpPr txBox="1">
          <a:spLocks noChangeArrowheads="1"/>
        </xdr:cNvSpPr>
      </xdr:nvSpPr>
      <xdr:spPr bwMode="auto">
        <a:xfrm>
          <a:off x="485775" y="1800225"/>
          <a:ext cx="95250" cy="1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300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302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303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304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306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307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310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312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313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314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315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316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318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319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320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321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322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323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324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325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326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327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328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329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330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331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332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333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334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335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336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337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338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28575</xdr:rowOff>
    </xdr:to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485775" y="18002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28575</xdr:rowOff>
    </xdr:to>
    <xdr:sp macro="" textlink="">
      <xdr:nvSpPr>
        <xdr:cNvPr id="340" name="Text Box 47"/>
        <xdr:cNvSpPr txBox="1">
          <a:spLocks noChangeArrowheads="1"/>
        </xdr:cNvSpPr>
      </xdr:nvSpPr>
      <xdr:spPr bwMode="auto">
        <a:xfrm>
          <a:off x="485775" y="18002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42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46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47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48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50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52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54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56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58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59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60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64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66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68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70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71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72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74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76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77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78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80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81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82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83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84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86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88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89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90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91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92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93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94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95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96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97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98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399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400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401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402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403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404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406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407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408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410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412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414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415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416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417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418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419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420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421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422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440266</xdr:rowOff>
    </xdr:to>
    <xdr:sp macro="" textlink="">
      <xdr:nvSpPr>
        <xdr:cNvPr id="423" name="Text Box 2"/>
        <xdr:cNvSpPr txBox="1">
          <a:spLocks noChangeArrowheads="1"/>
        </xdr:cNvSpPr>
      </xdr:nvSpPr>
      <xdr:spPr bwMode="auto">
        <a:xfrm>
          <a:off x="485775" y="1800225"/>
          <a:ext cx="95250" cy="43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440266</xdr:rowOff>
    </xdr:to>
    <xdr:sp macro="" textlink="">
      <xdr:nvSpPr>
        <xdr:cNvPr id="424" name="Text Box 48"/>
        <xdr:cNvSpPr txBox="1">
          <a:spLocks noChangeArrowheads="1"/>
        </xdr:cNvSpPr>
      </xdr:nvSpPr>
      <xdr:spPr bwMode="auto">
        <a:xfrm>
          <a:off x="485775" y="1800225"/>
          <a:ext cx="95250" cy="43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25" name="Text Box 1"/>
        <xdr:cNvSpPr txBox="1">
          <a:spLocks noChangeArrowheads="1"/>
        </xdr:cNvSpPr>
      </xdr:nvSpPr>
      <xdr:spPr bwMode="auto">
        <a:xfrm>
          <a:off x="485775" y="18002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26" name="Text Box 1"/>
        <xdr:cNvSpPr txBox="1">
          <a:spLocks noChangeArrowheads="1"/>
        </xdr:cNvSpPr>
      </xdr:nvSpPr>
      <xdr:spPr bwMode="auto">
        <a:xfrm>
          <a:off x="485775" y="18002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27" name="Text Box 1"/>
        <xdr:cNvSpPr txBox="1">
          <a:spLocks noChangeArrowheads="1"/>
        </xdr:cNvSpPr>
      </xdr:nvSpPr>
      <xdr:spPr bwMode="auto">
        <a:xfrm>
          <a:off x="485775" y="18002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28" name="Text Box 1"/>
        <xdr:cNvSpPr txBox="1">
          <a:spLocks noChangeArrowheads="1"/>
        </xdr:cNvSpPr>
      </xdr:nvSpPr>
      <xdr:spPr bwMode="auto">
        <a:xfrm>
          <a:off x="485775" y="18002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29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30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31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32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202406</xdr:rowOff>
    </xdr:to>
    <xdr:sp macro="" textlink="">
      <xdr:nvSpPr>
        <xdr:cNvPr id="433" name="Text Box 1"/>
        <xdr:cNvSpPr txBox="1">
          <a:spLocks noChangeArrowheads="1"/>
        </xdr:cNvSpPr>
      </xdr:nvSpPr>
      <xdr:spPr bwMode="auto">
        <a:xfrm>
          <a:off x="485775" y="1800225"/>
          <a:ext cx="95250" cy="201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202406</xdr:rowOff>
    </xdr:to>
    <xdr:sp macro="" textlink="">
      <xdr:nvSpPr>
        <xdr:cNvPr id="434" name="Text Box 47"/>
        <xdr:cNvSpPr txBox="1">
          <a:spLocks noChangeArrowheads="1"/>
        </xdr:cNvSpPr>
      </xdr:nvSpPr>
      <xdr:spPr bwMode="auto">
        <a:xfrm>
          <a:off x="485775" y="1800225"/>
          <a:ext cx="95250" cy="201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88106</xdr:rowOff>
    </xdr:to>
    <xdr:sp macro="" textlink="">
      <xdr:nvSpPr>
        <xdr:cNvPr id="435" name="Text Box 1"/>
        <xdr:cNvSpPr txBox="1">
          <a:spLocks noChangeArrowheads="1"/>
        </xdr:cNvSpPr>
      </xdr:nvSpPr>
      <xdr:spPr bwMode="auto">
        <a:xfrm>
          <a:off x="485775" y="1800225"/>
          <a:ext cx="95250" cy="88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88106</xdr:rowOff>
    </xdr:to>
    <xdr:sp macro="" textlink="">
      <xdr:nvSpPr>
        <xdr:cNvPr id="436" name="Text Box 1"/>
        <xdr:cNvSpPr txBox="1">
          <a:spLocks noChangeArrowheads="1"/>
        </xdr:cNvSpPr>
      </xdr:nvSpPr>
      <xdr:spPr bwMode="auto">
        <a:xfrm>
          <a:off x="485775" y="1800225"/>
          <a:ext cx="95250" cy="88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114300</xdr:rowOff>
    </xdr:to>
    <xdr:sp macro="" textlink="">
      <xdr:nvSpPr>
        <xdr:cNvPr id="437" name="Text Box 1"/>
        <xdr:cNvSpPr txBox="1">
          <a:spLocks noChangeArrowheads="1"/>
        </xdr:cNvSpPr>
      </xdr:nvSpPr>
      <xdr:spPr bwMode="auto">
        <a:xfrm>
          <a:off x="485775" y="1800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190500</xdr:rowOff>
    </xdr:to>
    <xdr:sp macro="" textlink="">
      <xdr:nvSpPr>
        <xdr:cNvPr id="438" name="Text Box 1"/>
        <xdr:cNvSpPr txBox="1">
          <a:spLocks noChangeArrowheads="1"/>
        </xdr:cNvSpPr>
      </xdr:nvSpPr>
      <xdr:spPr bwMode="auto">
        <a:xfrm>
          <a:off x="485775" y="18002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190500</xdr:rowOff>
    </xdr:to>
    <xdr:sp macro="" textlink="">
      <xdr:nvSpPr>
        <xdr:cNvPr id="439" name="Text Box 47"/>
        <xdr:cNvSpPr txBox="1">
          <a:spLocks noChangeArrowheads="1"/>
        </xdr:cNvSpPr>
      </xdr:nvSpPr>
      <xdr:spPr bwMode="auto">
        <a:xfrm>
          <a:off x="485775" y="18002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40" name="Text Box 1"/>
        <xdr:cNvSpPr txBox="1">
          <a:spLocks noChangeArrowheads="1"/>
        </xdr:cNvSpPr>
      </xdr:nvSpPr>
      <xdr:spPr bwMode="auto">
        <a:xfrm>
          <a:off x="485775" y="18002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7</xdr:row>
      <xdr:rowOff>176743</xdr:rowOff>
    </xdr:to>
    <xdr:sp macro="" textlink="">
      <xdr:nvSpPr>
        <xdr:cNvPr id="441" name="Text Box 1"/>
        <xdr:cNvSpPr txBox="1">
          <a:spLocks noChangeArrowheads="1"/>
        </xdr:cNvSpPr>
      </xdr:nvSpPr>
      <xdr:spPr bwMode="auto">
        <a:xfrm>
          <a:off x="485775" y="1800225"/>
          <a:ext cx="95250" cy="934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1058</xdr:rowOff>
    </xdr:to>
    <xdr:sp macro="" textlink="">
      <xdr:nvSpPr>
        <xdr:cNvPr id="442" name="Text Box 1"/>
        <xdr:cNvSpPr txBox="1">
          <a:spLocks noChangeArrowheads="1"/>
        </xdr:cNvSpPr>
      </xdr:nvSpPr>
      <xdr:spPr bwMode="auto">
        <a:xfrm>
          <a:off x="485775" y="1800225"/>
          <a:ext cx="95250" cy="1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1058</xdr:rowOff>
    </xdr:to>
    <xdr:sp macro="" textlink="">
      <xdr:nvSpPr>
        <xdr:cNvPr id="443" name="Text Box 2"/>
        <xdr:cNvSpPr txBox="1">
          <a:spLocks noChangeArrowheads="1"/>
        </xdr:cNvSpPr>
      </xdr:nvSpPr>
      <xdr:spPr bwMode="auto">
        <a:xfrm>
          <a:off x="485775" y="1800225"/>
          <a:ext cx="95250" cy="1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44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45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46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47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48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49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50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51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52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53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54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55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56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57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58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59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60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61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62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63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64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65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66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67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68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69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70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71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72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73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74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75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76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77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78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79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80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81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82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483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28575</xdr:rowOff>
    </xdr:to>
    <xdr:sp macro="" textlink="">
      <xdr:nvSpPr>
        <xdr:cNvPr id="484" name="Text Box 1"/>
        <xdr:cNvSpPr txBox="1">
          <a:spLocks noChangeArrowheads="1"/>
        </xdr:cNvSpPr>
      </xdr:nvSpPr>
      <xdr:spPr bwMode="auto">
        <a:xfrm>
          <a:off x="485775" y="18002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28575</xdr:rowOff>
    </xdr:to>
    <xdr:sp macro="" textlink="">
      <xdr:nvSpPr>
        <xdr:cNvPr id="485" name="Text Box 47"/>
        <xdr:cNvSpPr txBox="1">
          <a:spLocks noChangeArrowheads="1"/>
        </xdr:cNvSpPr>
      </xdr:nvSpPr>
      <xdr:spPr bwMode="auto">
        <a:xfrm>
          <a:off x="485775" y="18002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486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487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488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489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490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491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492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493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494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495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496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497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499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00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01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02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03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04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05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06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07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08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09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10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11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12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13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14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15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16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17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18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19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20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21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22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23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24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25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26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27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28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29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30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31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32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33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34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35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36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37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38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39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40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41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42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43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44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45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46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47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48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49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50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51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52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53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54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55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56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57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58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59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60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61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62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63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64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65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66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43127</xdr:rowOff>
    </xdr:to>
    <xdr:sp macro="" textlink="">
      <xdr:nvSpPr>
        <xdr:cNvPr id="567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440266</xdr:rowOff>
    </xdr:to>
    <xdr:sp macro="" textlink="">
      <xdr:nvSpPr>
        <xdr:cNvPr id="568" name="Text Box 2"/>
        <xdr:cNvSpPr txBox="1">
          <a:spLocks noChangeArrowheads="1"/>
        </xdr:cNvSpPr>
      </xdr:nvSpPr>
      <xdr:spPr bwMode="auto">
        <a:xfrm>
          <a:off x="485775" y="1800225"/>
          <a:ext cx="95250" cy="43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440266</xdr:rowOff>
    </xdr:to>
    <xdr:sp macro="" textlink="">
      <xdr:nvSpPr>
        <xdr:cNvPr id="569" name="Text Box 48"/>
        <xdr:cNvSpPr txBox="1">
          <a:spLocks noChangeArrowheads="1"/>
        </xdr:cNvSpPr>
      </xdr:nvSpPr>
      <xdr:spPr bwMode="auto">
        <a:xfrm>
          <a:off x="485775" y="1800225"/>
          <a:ext cx="95250" cy="43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570" name="Text Box 1"/>
        <xdr:cNvSpPr txBox="1">
          <a:spLocks noChangeArrowheads="1"/>
        </xdr:cNvSpPr>
      </xdr:nvSpPr>
      <xdr:spPr bwMode="auto">
        <a:xfrm>
          <a:off x="485775" y="18002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571" name="Text Box 1"/>
        <xdr:cNvSpPr txBox="1">
          <a:spLocks noChangeArrowheads="1"/>
        </xdr:cNvSpPr>
      </xdr:nvSpPr>
      <xdr:spPr bwMode="auto">
        <a:xfrm>
          <a:off x="485775" y="18002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572" name="Text Box 1"/>
        <xdr:cNvSpPr txBox="1">
          <a:spLocks noChangeArrowheads="1"/>
        </xdr:cNvSpPr>
      </xdr:nvSpPr>
      <xdr:spPr bwMode="auto">
        <a:xfrm>
          <a:off x="485775" y="18002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573" name="Text Box 1"/>
        <xdr:cNvSpPr txBox="1">
          <a:spLocks noChangeArrowheads="1"/>
        </xdr:cNvSpPr>
      </xdr:nvSpPr>
      <xdr:spPr bwMode="auto">
        <a:xfrm>
          <a:off x="485775" y="18002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574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575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576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1059</xdr:rowOff>
    </xdr:to>
    <xdr:sp macro="" textlink="">
      <xdr:nvSpPr>
        <xdr:cNvPr id="577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202406</xdr:rowOff>
    </xdr:to>
    <xdr:sp macro="" textlink="">
      <xdr:nvSpPr>
        <xdr:cNvPr id="578" name="Text Box 1"/>
        <xdr:cNvSpPr txBox="1">
          <a:spLocks noChangeArrowheads="1"/>
        </xdr:cNvSpPr>
      </xdr:nvSpPr>
      <xdr:spPr bwMode="auto">
        <a:xfrm>
          <a:off x="485775" y="1800225"/>
          <a:ext cx="95250" cy="201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202406</xdr:rowOff>
    </xdr:to>
    <xdr:sp macro="" textlink="">
      <xdr:nvSpPr>
        <xdr:cNvPr id="579" name="Text Box 47"/>
        <xdr:cNvSpPr txBox="1">
          <a:spLocks noChangeArrowheads="1"/>
        </xdr:cNvSpPr>
      </xdr:nvSpPr>
      <xdr:spPr bwMode="auto">
        <a:xfrm>
          <a:off x="485775" y="1800225"/>
          <a:ext cx="95250" cy="201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88106</xdr:rowOff>
    </xdr:to>
    <xdr:sp macro="" textlink="">
      <xdr:nvSpPr>
        <xdr:cNvPr id="580" name="Text Box 1"/>
        <xdr:cNvSpPr txBox="1">
          <a:spLocks noChangeArrowheads="1"/>
        </xdr:cNvSpPr>
      </xdr:nvSpPr>
      <xdr:spPr bwMode="auto">
        <a:xfrm>
          <a:off x="485775" y="1800225"/>
          <a:ext cx="95250" cy="88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88106</xdr:rowOff>
    </xdr:to>
    <xdr:sp macro="" textlink="">
      <xdr:nvSpPr>
        <xdr:cNvPr id="581" name="Text Box 1"/>
        <xdr:cNvSpPr txBox="1">
          <a:spLocks noChangeArrowheads="1"/>
        </xdr:cNvSpPr>
      </xdr:nvSpPr>
      <xdr:spPr bwMode="auto">
        <a:xfrm>
          <a:off x="485775" y="1800225"/>
          <a:ext cx="95250" cy="88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8</xdr:row>
      <xdr:rowOff>134410</xdr:rowOff>
    </xdr:to>
    <xdr:sp macro="" textlink="">
      <xdr:nvSpPr>
        <xdr:cNvPr id="582" name="Text Box 1"/>
        <xdr:cNvSpPr txBox="1">
          <a:spLocks noChangeArrowheads="1"/>
        </xdr:cNvSpPr>
      </xdr:nvSpPr>
      <xdr:spPr bwMode="auto">
        <a:xfrm>
          <a:off x="485775" y="7562850"/>
          <a:ext cx="95250" cy="934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583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584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585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586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587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588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589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590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591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592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593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594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595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596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597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598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599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00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01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02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03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04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05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06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07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08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09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10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11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12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13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14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15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16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17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18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19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20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21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22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23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24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25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26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27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28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29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30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31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32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33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34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35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36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37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38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39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40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41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42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43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44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45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46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47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48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49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50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51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52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53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54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55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56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57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58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59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60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61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62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63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64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7</xdr:row>
      <xdr:rowOff>440266</xdr:rowOff>
    </xdr:to>
    <xdr:sp macro="" textlink="">
      <xdr:nvSpPr>
        <xdr:cNvPr id="665" name="Text Box 2"/>
        <xdr:cNvSpPr txBox="1">
          <a:spLocks noChangeArrowheads="1"/>
        </xdr:cNvSpPr>
      </xdr:nvSpPr>
      <xdr:spPr bwMode="auto">
        <a:xfrm>
          <a:off x="485775" y="7562850"/>
          <a:ext cx="95250" cy="440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7</xdr:row>
      <xdr:rowOff>440266</xdr:rowOff>
    </xdr:to>
    <xdr:sp macro="" textlink="">
      <xdr:nvSpPr>
        <xdr:cNvPr id="666" name="Text Box 48"/>
        <xdr:cNvSpPr txBox="1">
          <a:spLocks noChangeArrowheads="1"/>
        </xdr:cNvSpPr>
      </xdr:nvSpPr>
      <xdr:spPr bwMode="auto">
        <a:xfrm>
          <a:off x="485775" y="7562850"/>
          <a:ext cx="95250" cy="440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7</xdr:row>
      <xdr:rowOff>202406</xdr:rowOff>
    </xdr:to>
    <xdr:sp macro="" textlink="">
      <xdr:nvSpPr>
        <xdr:cNvPr id="667" name="Text Box 1"/>
        <xdr:cNvSpPr txBox="1">
          <a:spLocks noChangeArrowheads="1"/>
        </xdr:cNvSpPr>
      </xdr:nvSpPr>
      <xdr:spPr bwMode="auto">
        <a:xfrm>
          <a:off x="485775" y="7562850"/>
          <a:ext cx="95250" cy="20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7</xdr:row>
      <xdr:rowOff>202406</xdr:rowOff>
    </xdr:to>
    <xdr:sp macro="" textlink="">
      <xdr:nvSpPr>
        <xdr:cNvPr id="668" name="Text Box 47"/>
        <xdr:cNvSpPr txBox="1">
          <a:spLocks noChangeArrowheads="1"/>
        </xdr:cNvSpPr>
      </xdr:nvSpPr>
      <xdr:spPr bwMode="auto">
        <a:xfrm>
          <a:off x="485775" y="7562850"/>
          <a:ext cx="95250" cy="20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8</xdr:row>
      <xdr:rowOff>134410</xdr:rowOff>
    </xdr:to>
    <xdr:sp macro="" textlink="">
      <xdr:nvSpPr>
        <xdr:cNvPr id="669" name="Text Box 1"/>
        <xdr:cNvSpPr txBox="1">
          <a:spLocks noChangeArrowheads="1"/>
        </xdr:cNvSpPr>
      </xdr:nvSpPr>
      <xdr:spPr bwMode="auto">
        <a:xfrm>
          <a:off x="485775" y="7562850"/>
          <a:ext cx="95250" cy="934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70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71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72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73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74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75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76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77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78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79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80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81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82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83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84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85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86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87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88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89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90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91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92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93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94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95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96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97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98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699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00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01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02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03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04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05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06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07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08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09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10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11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12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13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14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15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16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17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18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19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20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21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22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23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24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25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26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27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28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29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30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31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32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33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34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35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36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37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38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39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40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41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42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43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44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45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46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47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48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49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50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51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7</xdr:row>
      <xdr:rowOff>440266</xdr:rowOff>
    </xdr:to>
    <xdr:sp macro="" textlink="">
      <xdr:nvSpPr>
        <xdr:cNvPr id="752" name="Text Box 2"/>
        <xdr:cNvSpPr txBox="1">
          <a:spLocks noChangeArrowheads="1"/>
        </xdr:cNvSpPr>
      </xdr:nvSpPr>
      <xdr:spPr bwMode="auto">
        <a:xfrm>
          <a:off x="485775" y="7562850"/>
          <a:ext cx="95250" cy="440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7</xdr:row>
      <xdr:rowOff>440266</xdr:rowOff>
    </xdr:to>
    <xdr:sp macro="" textlink="">
      <xdr:nvSpPr>
        <xdr:cNvPr id="753" name="Text Box 48"/>
        <xdr:cNvSpPr txBox="1">
          <a:spLocks noChangeArrowheads="1"/>
        </xdr:cNvSpPr>
      </xdr:nvSpPr>
      <xdr:spPr bwMode="auto">
        <a:xfrm>
          <a:off x="485775" y="7562850"/>
          <a:ext cx="95250" cy="440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7</xdr:row>
      <xdr:rowOff>202406</xdr:rowOff>
    </xdr:to>
    <xdr:sp macro="" textlink="">
      <xdr:nvSpPr>
        <xdr:cNvPr id="754" name="Text Box 1"/>
        <xdr:cNvSpPr txBox="1">
          <a:spLocks noChangeArrowheads="1"/>
        </xdr:cNvSpPr>
      </xdr:nvSpPr>
      <xdr:spPr bwMode="auto">
        <a:xfrm>
          <a:off x="485775" y="7562850"/>
          <a:ext cx="95250" cy="20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7</xdr:row>
      <xdr:rowOff>202406</xdr:rowOff>
    </xdr:to>
    <xdr:sp macro="" textlink="">
      <xdr:nvSpPr>
        <xdr:cNvPr id="755" name="Text Box 47"/>
        <xdr:cNvSpPr txBox="1">
          <a:spLocks noChangeArrowheads="1"/>
        </xdr:cNvSpPr>
      </xdr:nvSpPr>
      <xdr:spPr bwMode="auto">
        <a:xfrm>
          <a:off x="485775" y="7562850"/>
          <a:ext cx="95250" cy="20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8</xdr:row>
      <xdr:rowOff>134410</xdr:rowOff>
    </xdr:to>
    <xdr:sp macro="" textlink="">
      <xdr:nvSpPr>
        <xdr:cNvPr id="756" name="Text Box 1"/>
        <xdr:cNvSpPr txBox="1">
          <a:spLocks noChangeArrowheads="1"/>
        </xdr:cNvSpPr>
      </xdr:nvSpPr>
      <xdr:spPr bwMode="auto">
        <a:xfrm>
          <a:off x="485775" y="7562850"/>
          <a:ext cx="95250" cy="934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57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58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59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60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61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62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63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64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65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66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67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68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69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70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71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72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73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74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75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76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77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78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79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80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81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82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83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84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85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86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87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88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89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90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91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92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93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94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95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96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97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98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799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00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01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02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03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04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05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06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07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08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09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10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11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12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13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14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15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16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17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18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19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20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21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22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23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24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25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26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27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28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29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30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31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32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33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34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35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36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37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38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7</xdr:row>
      <xdr:rowOff>440266</xdr:rowOff>
    </xdr:to>
    <xdr:sp macro="" textlink="">
      <xdr:nvSpPr>
        <xdr:cNvPr id="839" name="Text Box 2"/>
        <xdr:cNvSpPr txBox="1">
          <a:spLocks noChangeArrowheads="1"/>
        </xdr:cNvSpPr>
      </xdr:nvSpPr>
      <xdr:spPr bwMode="auto">
        <a:xfrm>
          <a:off x="485775" y="7562850"/>
          <a:ext cx="95250" cy="440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7</xdr:row>
      <xdr:rowOff>440266</xdr:rowOff>
    </xdr:to>
    <xdr:sp macro="" textlink="">
      <xdr:nvSpPr>
        <xdr:cNvPr id="840" name="Text Box 48"/>
        <xdr:cNvSpPr txBox="1">
          <a:spLocks noChangeArrowheads="1"/>
        </xdr:cNvSpPr>
      </xdr:nvSpPr>
      <xdr:spPr bwMode="auto">
        <a:xfrm>
          <a:off x="485775" y="7562850"/>
          <a:ext cx="95250" cy="440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7</xdr:row>
      <xdr:rowOff>202406</xdr:rowOff>
    </xdr:to>
    <xdr:sp macro="" textlink="">
      <xdr:nvSpPr>
        <xdr:cNvPr id="841" name="Text Box 1"/>
        <xdr:cNvSpPr txBox="1">
          <a:spLocks noChangeArrowheads="1"/>
        </xdr:cNvSpPr>
      </xdr:nvSpPr>
      <xdr:spPr bwMode="auto">
        <a:xfrm>
          <a:off x="485775" y="7562850"/>
          <a:ext cx="95250" cy="20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7</xdr:row>
      <xdr:rowOff>202406</xdr:rowOff>
    </xdr:to>
    <xdr:sp macro="" textlink="">
      <xdr:nvSpPr>
        <xdr:cNvPr id="842" name="Text Box 47"/>
        <xdr:cNvSpPr txBox="1">
          <a:spLocks noChangeArrowheads="1"/>
        </xdr:cNvSpPr>
      </xdr:nvSpPr>
      <xdr:spPr bwMode="auto">
        <a:xfrm>
          <a:off x="485775" y="7562850"/>
          <a:ext cx="95250" cy="20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8</xdr:row>
      <xdr:rowOff>134410</xdr:rowOff>
    </xdr:to>
    <xdr:sp macro="" textlink="">
      <xdr:nvSpPr>
        <xdr:cNvPr id="843" name="Text Box 1"/>
        <xdr:cNvSpPr txBox="1">
          <a:spLocks noChangeArrowheads="1"/>
        </xdr:cNvSpPr>
      </xdr:nvSpPr>
      <xdr:spPr bwMode="auto">
        <a:xfrm>
          <a:off x="485775" y="7562850"/>
          <a:ext cx="95250" cy="934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44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45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46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47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48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49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50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51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52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53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54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55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56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57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58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59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60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61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62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63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64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65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66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67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68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69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70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71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72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73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74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75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76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77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78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79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80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81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82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83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84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85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86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87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88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89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90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91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92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93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94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95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96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97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98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899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900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901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902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903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904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905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906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907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908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909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910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911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912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913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914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915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916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917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918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919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920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921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922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923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924" name="Text Box 1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14</xdr:row>
      <xdr:rowOff>795</xdr:rowOff>
    </xdr:to>
    <xdr:sp macro="" textlink="">
      <xdr:nvSpPr>
        <xdr:cNvPr id="925" name="Text Box 2"/>
        <xdr:cNvSpPr txBox="1">
          <a:spLocks noChangeArrowheads="1"/>
        </xdr:cNvSpPr>
      </xdr:nvSpPr>
      <xdr:spPr bwMode="auto">
        <a:xfrm>
          <a:off x="485775" y="7562850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7</xdr:row>
      <xdr:rowOff>440266</xdr:rowOff>
    </xdr:to>
    <xdr:sp macro="" textlink="">
      <xdr:nvSpPr>
        <xdr:cNvPr id="926" name="Text Box 2"/>
        <xdr:cNvSpPr txBox="1">
          <a:spLocks noChangeArrowheads="1"/>
        </xdr:cNvSpPr>
      </xdr:nvSpPr>
      <xdr:spPr bwMode="auto">
        <a:xfrm>
          <a:off x="485775" y="7562850"/>
          <a:ext cx="95250" cy="440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7</xdr:row>
      <xdr:rowOff>440266</xdr:rowOff>
    </xdr:to>
    <xdr:sp macro="" textlink="">
      <xdr:nvSpPr>
        <xdr:cNvPr id="927" name="Text Box 48"/>
        <xdr:cNvSpPr txBox="1">
          <a:spLocks noChangeArrowheads="1"/>
        </xdr:cNvSpPr>
      </xdr:nvSpPr>
      <xdr:spPr bwMode="auto">
        <a:xfrm>
          <a:off x="485775" y="7562850"/>
          <a:ext cx="95250" cy="440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7</xdr:row>
      <xdr:rowOff>202406</xdr:rowOff>
    </xdr:to>
    <xdr:sp macro="" textlink="">
      <xdr:nvSpPr>
        <xdr:cNvPr id="928" name="Text Box 1"/>
        <xdr:cNvSpPr txBox="1">
          <a:spLocks noChangeArrowheads="1"/>
        </xdr:cNvSpPr>
      </xdr:nvSpPr>
      <xdr:spPr bwMode="auto">
        <a:xfrm>
          <a:off x="485775" y="7562850"/>
          <a:ext cx="95250" cy="20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7</xdr:row>
      <xdr:rowOff>0</xdr:rowOff>
    </xdr:from>
    <xdr:to>
      <xdr:col>0</xdr:col>
      <xdr:colOff>581025</xdr:colOff>
      <xdr:row>7</xdr:row>
      <xdr:rowOff>202406</xdr:rowOff>
    </xdr:to>
    <xdr:sp macro="" textlink="">
      <xdr:nvSpPr>
        <xdr:cNvPr id="929" name="Text Box 47"/>
        <xdr:cNvSpPr txBox="1">
          <a:spLocks noChangeArrowheads="1"/>
        </xdr:cNvSpPr>
      </xdr:nvSpPr>
      <xdr:spPr bwMode="auto">
        <a:xfrm>
          <a:off x="485775" y="7562850"/>
          <a:ext cx="95250" cy="20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85775" y="1800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190500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485775" y="18002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190500</xdr:rowOff>
    </xdr:to>
    <xdr:sp macro="" textlink="">
      <xdr:nvSpPr>
        <xdr:cNvPr id="4" name="Text Box 47"/>
        <xdr:cNvSpPr txBox="1">
          <a:spLocks noChangeArrowheads="1"/>
        </xdr:cNvSpPr>
      </xdr:nvSpPr>
      <xdr:spPr bwMode="auto">
        <a:xfrm>
          <a:off x="485775" y="18002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85775" y="18002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14</xdr:row>
      <xdr:rowOff>96310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485775" y="1800225"/>
          <a:ext cx="95250" cy="934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485775" y="1800225"/>
          <a:ext cx="95250" cy="1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485775" y="1800225"/>
          <a:ext cx="95250" cy="1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8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24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26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28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30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32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38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0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2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4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6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8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28575</xdr:rowOff>
    </xdr:to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485775" y="18002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28575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485775" y="18002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4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60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62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64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66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68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70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72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76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78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80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82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86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88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90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94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98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100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102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104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106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108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110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112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114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116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118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120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122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124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126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130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132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12</xdr:row>
      <xdr:rowOff>19049</xdr:rowOff>
    </xdr:to>
    <xdr:sp macro="" textlink="">
      <xdr:nvSpPr>
        <xdr:cNvPr id="133" name="Text Box 2"/>
        <xdr:cNvSpPr txBox="1">
          <a:spLocks noChangeArrowheads="1"/>
        </xdr:cNvSpPr>
      </xdr:nvSpPr>
      <xdr:spPr bwMode="auto">
        <a:xfrm>
          <a:off x="485775" y="1800225"/>
          <a:ext cx="95250" cy="43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12</xdr:row>
      <xdr:rowOff>19049</xdr:rowOff>
    </xdr:to>
    <xdr:sp macro="" textlink="">
      <xdr:nvSpPr>
        <xdr:cNvPr id="134" name="Text Box 48"/>
        <xdr:cNvSpPr txBox="1">
          <a:spLocks noChangeArrowheads="1"/>
        </xdr:cNvSpPr>
      </xdr:nvSpPr>
      <xdr:spPr bwMode="auto">
        <a:xfrm>
          <a:off x="485775" y="1800225"/>
          <a:ext cx="95250" cy="43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485775" y="18002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485775" y="18002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485775" y="18002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485775" y="18002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40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42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191823</xdr:rowOff>
    </xdr:to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485775" y="1800225"/>
          <a:ext cx="95250" cy="201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191823</xdr:rowOff>
    </xdr:to>
    <xdr:sp macro="" textlink="">
      <xdr:nvSpPr>
        <xdr:cNvPr id="144" name="Text Box 47"/>
        <xdr:cNvSpPr txBox="1">
          <a:spLocks noChangeArrowheads="1"/>
        </xdr:cNvSpPr>
      </xdr:nvSpPr>
      <xdr:spPr bwMode="auto">
        <a:xfrm>
          <a:off x="485775" y="1800225"/>
          <a:ext cx="95250" cy="201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88106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485775" y="1800225"/>
          <a:ext cx="95250" cy="88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88106</xdr:rowOff>
    </xdr:to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485775" y="1800225"/>
          <a:ext cx="95250" cy="88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114300</xdr:rowOff>
    </xdr:to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485775" y="1800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190500</xdr:rowOff>
    </xdr:to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485775" y="18002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190500</xdr:rowOff>
    </xdr:to>
    <xdr:sp macro="" textlink="">
      <xdr:nvSpPr>
        <xdr:cNvPr id="149" name="Text Box 47"/>
        <xdr:cNvSpPr txBox="1">
          <a:spLocks noChangeArrowheads="1"/>
        </xdr:cNvSpPr>
      </xdr:nvSpPr>
      <xdr:spPr bwMode="auto">
        <a:xfrm>
          <a:off x="485775" y="18002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485775" y="18002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14</xdr:row>
      <xdr:rowOff>96310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485775" y="1800225"/>
          <a:ext cx="95250" cy="934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485775" y="1800225"/>
          <a:ext cx="95250" cy="1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53" name="Text Box 2"/>
        <xdr:cNvSpPr txBox="1">
          <a:spLocks noChangeArrowheads="1"/>
        </xdr:cNvSpPr>
      </xdr:nvSpPr>
      <xdr:spPr bwMode="auto">
        <a:xfrm>
          <a:off x="485775" y="1800225"/>
          <a:ext cx="95250" cy="1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57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59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61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63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65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67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69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71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75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77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79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81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83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85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87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89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193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28575</xdr:rowOff>
    </xdr:to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485775" y="18002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28575</xdr:rowOff>
    </xdr:to>
    <xdr:sp macro="" textlink="">
      <xdr:nvSpPr>
        <xdr:cNvPr id="195" name="Text Box 47"/>
        <xdr:cNvSpPr txBox="1">
          <a:spLocks noChangeArrowheads="1"/>
        </xdr:cNvSpPr>
      </xdr:nvSpPr>
      <xdr:spPr bwMode="auto">
        <a:xfrm>
          <a:off x="485775" y="18002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197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199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01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03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05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07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09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11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13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15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17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19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21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23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25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27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29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31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33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35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37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39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41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43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45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47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49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51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53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55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56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57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59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61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65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67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69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71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73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74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75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277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12</xdr:row>
      <xdr:rowOff>19049</xdr:rowOff>
    </xdr:to>
    <xdr:sp macro="" textlink="">
      <xdr:nvSpPr>
        <xdr:cNvPr id="278" name="Text Box 2"/>
        <xdr:cNvSpPr txBox="1">
          <a:spLocks noChangeArrowheads="1"/>
        </xdr:cNvSpPr>
      </xdr:nvSpPr>
      <xdr:spPr bwMode="auto">
        <a:xfrm>
          <a:off x="485775" y="1800225"/>
          <a:ext cx="95250" cy="43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12</xdr:row>
      <xdr:rowOff>19049</xdr:rowOff>
    </xdr:to>
    <xdr:sp macro="" textlink="">
      <xdr:nvSpPr>
        <xdr:cNvPr id="279" name="Text Box 48"/>
        <xdr:cNvSpPr txBox="1">
          <a:spLocks noChangeArrowheads="1"/>
        </xdr:cNvSpPr>
      </xdr:nvSpPr>
      <xdr:spPr bwMode="auto">
        <a:xfrm>
          <a:off x="485775" y="1800225"/>
          <a:ext cx="95250" cy="43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485775" y="18002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485775" y="18002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485775" y="18002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283" name="Text Box 1"/>
        <xdr:cNvSpPr txBox="1">
          <a:spLocks noChangeArrowheads="1"/>
        </xdr:cNvSpPr>
      </xdr:nvSpPr>
      <xdr:spPr bwMode="auto">
        <a:xfrm>
          <a:off x="485775" y="18002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285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287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191823</xdr:rowOff>
    </xdr:to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485775" y="1800225"/>
          <a:ext cx="95250" cy="201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191823</xdr:rowOff>
    </xdr:to>
    <xdr:sp macro="" textlink="">
      <xdr:nvSpPr>
        <xdr:cNvPr id="289" name="Text Box 47"/>
        <xdr:cNvSpPr txBox="1">
          <a:spLocks noChangeArrowheads="1"/>
        </xdr:cNvSpPr>
      </xdr:nvSpPr>
      <xdr:spPr bwMode="auto">
        <a:xfrm>
          <a:off x="485775" y="1800225"/>
          <a:ext cx="95250" cy="201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88106</xdr:rowOff>
    </xdr:to>
    <xdr:sp macro="" textlink="">
      <xdr:nvSpPr>
        <xdr:cNvPr id="290" name="Text Box 1"/>
        <xdr:cNvSpPr txBox="1">
          <a:spLocks noChangeArrowheads="1"/>
        </xdr:cNvSpPr>
      </xdr:nvSpPr>
      <xdr:spPr bwMode="auto">
        <a:xfrm>
          <a:off x="485775" y="1800225"/>
          <a:ext cx="95250" cy="88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88106</xdr:rowOff>
    </xdr:to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485775" y="1800225"/>
          <a:ext cx="95250" cy="88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114300</xdr:rowOff>
    </xdr:to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485775" y="1800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190500</xdr:rowOff>
    </xdr:to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485775" y="18002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190500</xdr:rowOff>
    </xdr:to>
    <xdr:sp macro="" textlink="">
      <xdr:nvSpPr>
        <xdr:cNvPr id="294" name="Text Box 47"/>
        <xdr:cNvSpPr txBox="1">
          <a:spLocks noChangeArrowheads="1"/>
        </xdr:cNvSpPr>
      </xdr:nvSpPr>
      <xdr:spPr bwMode="auto">
        <a:xfrm>
          <a:off x="485775" y="18002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485775" y="18002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14</xdr:row>
      <xdr:rowOff>96310</xdr:rowOff>
    </xdr:to>
    <xdr:sp macro="" textlink="">
      <xdr:nvSpPr>
        <xdr:cNvPr id="296" name="Text Box 1"/>
        <xdr:cNvSpPr txBox="1">
          <a:spLocks noChangeArrowheads="1"/>
        </xdr:cNvSpPr>
      </xdr:nvSpPr>
      <xdr:spPr bwMode="auto">
        <a:xfrm>
          <a:off x="485775" y="1800225"/>
          <a:ext cx="95250" cy="934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485775" y="1800225"/>
          <a:ext cx="95250" cy="1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298" name="Text Box 2"/>
        <xdr:cNvSpPr txBox="1">
          <a:spLocks noChangeArrowheads="1"/>
        </xdr:cNvSpPr>
      </xdr:nvSpPr>
      <xdr:spPr bwMode="auto">
        <a:xfrm>
          <a:off x="485775" y="1800225"/>
          <a:ext cx="95250" cy="1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300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302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303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304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306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307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310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312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313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314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315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316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318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319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320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321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322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323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324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325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326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327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328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329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330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331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332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333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334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335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336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337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338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28575</xdr:rowOff>
    </xdr:to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485775" y="18002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28575</xdr:rowOff>
    </xdr:to>
    <xdr:sp macro="" textlink="">
      <xdr:nvSpPr>
        <xdr:cNvPr id="340" name="Text Box 47"/>
        <xdr:cNvSpPr txBox="1">
          <a:spLocks noChangeArrowheads="1"/>
        </xdr:cNvSpPr>
      </xdr:nvSpPr>
      <xdr:spPr bwMode="auto">
        <a:xfrm>
          <a:off x="485775" y="18002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42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46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47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48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50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52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54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56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58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59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60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64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66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68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70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71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72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74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76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77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78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80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81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82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83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84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86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88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89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90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91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92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93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94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95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96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97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98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399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400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401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402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403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404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406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407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408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410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412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414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415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416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417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418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419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420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421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422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12</xdr:row>
      <xdr:rowOff>19049</xdr:rowOff>
    </xdr:to>
    <xdr:sp macro="" textlink="">
      <xdr:nvSpPr>
        <xdr:cNvPr id="423" name="Text Box 2"/>
        <xdr:cNvSpPr txBox="1">
          <a:spLocks noChangeArrowheads="1"/>
        </xdr:cNvSpPr>
      </xdr:nvSpPr>
      <xdr:spPr bwMode="auto">
        <a:xfrm>
          <a:off x="485775" y="1800225"/>
          <a:ext cx="95250" cy="43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12</xdr:row>
      <xdr:rowOff>19049</xdr:rowOff>
    </xdr:to>
    <xdr:sp macro="" textlink="">
      <xdr:nvSpPr>
        <xdr:cNvPr id="424" name="Text Box 48"/>
        <xdr:cNvSpPr txBox="1">
          <a:spLocks noChangeArrowheads="1"/>
        </xdr:cNvSpPr>
      </xdr:nvSpPr>
      <xdr:spPr bwMode="auto">
        <a:xfrm>
          <a:off x="485775" y="1800225"/>
          <a:ext cx="95250" cy="43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25" name="Text Box 1"/>
        <xdr:cNvSpPr txBox="1">
          <a:spLocks noChangeArrowheads="1"/>
        </xdr:cNvSpPr>
      </xdr:nvSpPr>
      <xdr:spPr bwMode="auto">
        <a:xfrm>
          <a:off x="485775" y="18002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26" name="Text Box 1"/>
        <xdr:cNvSpPr txBox="1">
          <a:spLocks noChangeArrowheads="1"/>
        </xdr:cNvSpPr>
      </xdr:nvSpPr>
      <xdr:spPr bwMode="auto">
        <a:xfrm>
          <a:off x="485775" y="18002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27" name="Text Box 1"/>
        <xdr:cNvSpPr txBox="1">
          <a:spLocks noChangeArrowheads="1"/>
        </xdr:cNvSpPr>
      </xdr:nvSpPr>
      <xdr:spPr bwMode="auto">
        <a:xfrm>
          <a:off x="485775" y="18002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28" name="Text Box 1"/>
        <xdr:cNvSpPr txBox="1">
          <a:spLocks noChangeArrowheads="1"/>
        </xdr:cNvSpPr>
      </xdr:nvSpPr>
      <xdr:spPr bwMode="auto">
        <a:xfrm>
          <a:off x="485775" y="18002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29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30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31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32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191823</xdr:rowOff>
    </xdr:to>
    <xdr:sp macro="" textlink="">
      <xdr:nvSpPr>
        <xdr:cNvPr id="433" name="Text Box 1"/>
        <xdr:cNvSpPr txBox="1">
          <a:spLocks noChangeArrowheads="1"/>
        </xdr:cNvSpPr>
      </xdr:nvSpPr>
      <xdr:spPr bwMode="auto">
        <a:xfrm>
          <a:off x="485775" y="1800225"/>
          <a:ext cx="95250" cy="201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191823</xdr:rowOff>
    </xdr:to>
    <xdr:sp macro="" textlink="">
      <xdr:nvSpPr>
        <xdr:cNvPr id="434" name="Text Box 47"/>
        <xdr:cNvSpPr txBox="1">
          <a:spLocks noChangeArrowheads="1"/>
        </xdr:cNvSpPr>
      </xdr:nvSpPr>
      <xdr:spPr bwMode="auto">
        <a:xfrm>
          <a:off x="485775" y="1800225"/>
          <a:ext cx="95250" cy="201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88106</xdr:rowOff>
    </xdr:to>
    <xdr:sp macro="" textlink="">
      <xdr:nvSpPr>
        <xdr:cNvPr id="435" name="Text Box 1"/>
        <xdr:cNvSpPr txBox="1">
          <a:spLocks noChangeArrowheads="1"/>
        </xdr:cNvSpPr>
      </xdr:nvSpPr>
      <xdr:spPr bwMode="auto">
        <a:xfrm>
          <a:off x="485775" y="1800225"/>
          <a:ext cx="95250" cy="88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88106</xdr:rowOff>
    </xdr:to>
    <xdr:sp macro="" textlink="">
      <xdr:nvSpPr>
        <xdr:cNvPr id="436" name="Text Box 1"/>
        <xdr:cNvSpPr txBox="1">
          <a:spLocks noChangeArrowheads="1"/>
        </xdr:cNvSpPr>
      </xdr:nvSpPr>
      <xdr:spPr bwMode="auto">
        <a:xfrm>
          <a:off x="485775" y="1800225"/>
          <a:ext cx="95250" cy="88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114300</xdr:rowOff>
    </xdr:to>
    <xdr:sp macro="" textlink="">
      <xdr:nvSpPr>
        <xdr:cNvPr id="437" name="Text Box 1"/>
        <xdr:cNvSpPr txBox="1">
          <a:spLocks noChangeArrowheads="1"/>
        </xdr:cNvSpPr>
      </xdr:nvSpPr>
      <xdr:spPr bwMode="auto">
        <a:xfrm>
          <a:off x="485775" y="18002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190500</xdr:rowOff>
    </xdr:to>
    <xdr:sp macro="" textlink="">
      <xdr:nvSpPr>
        <xdr:cNvPr id="438" name="Text Box 1"/>
        <xdr:cNvSpPr txBox="1">
          <a:spLocks noChangeArrowheads="1"/>
        </xdr:cNvSpPr>
      </xdr:nvSpPr>
      <xdr:spPr bwMode="auto">
        <a:xfrm>
          <a:off x="485775" y="18002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190500</xdr:rowOff>
    </xdr:to>
    <xdr:sp macro="" textlink="">
      <xdr:nvSpPr>
        <xdr:cNvPr id="439" name="Text Box 47"/>
        <xdr:cNvSpPr txBox="1">
          <a:spLocks noChangeArrowheads="1"/>
        </xdr:cNvSpPr>
      </xdr:nvSpPr>
      <xdr:spPr bwMode="auto">
        <a:xfrm>
          <a:off x="485775" y="18002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40" name="Text Box 1"/>
        <xdr:cNvSpPr txBox="1">
          <a:spLocks noChangeArrowheads="1"/>
        </xdr:cNvSpPr>
      </xdr:nvSpPr>
      <xdr:spPr bwMode="auto">
        <a:xfrm>
          <a:off x="485775" y="18002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14</xdr:row>
      <xdr:rowOff>96310</xdr:rowOff>
    </xdr:to>
    <xdr:sp macro="" textlink="">
      <xdr:nvSpPr>
        <xdr:cNvPr id="441" name="Text Box 1"/>
        <xdr:cNvSpPr txBox="1">
          <a:spLocks noChangeArrowheads="1"/>
        </xdr:cNvSpPr>
      </xdr:nvSpPr>
      <xdr:spPr bwMode="auto">
        <a:xfrm>
          <a:off x="485775" y="1800225"/>
          <a:ext cx="95250" cy="934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42" name="Text Box 1"/>
        <xdr:cNvSpPr txBox="1">
          <a:spLocks noChangeArrowheads="1"/>
        </xdr:cNvSpPr>
      </xdr:nvSpPr>
      <xdr:spPr bwMode="auto">
        <a:xfrm>
          <a:off x="485775" y="1800225"/>
          <a:ext cx="95250" cy="1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43" name="Text Box 2"/>
        <xdr:cNvSpPr txBox="1">
          <a:spLocks noChangeArrowheads="1"/>
        </xdr:cNvSpPr>
      </xdr:nvSpPr>
      <xdr:spPr bwMode="auto">
        <a:xfrm>
          <a:off x="485775" y="1800225"/>
          <a:ext cx="95250" cy="1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44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45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46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47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48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49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50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51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52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53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54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55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56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57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58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59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60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61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62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63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64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65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66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67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68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69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70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71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72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73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74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75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76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77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78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79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80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81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82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483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28575</xdr:rowOff>
    </xdr:to>
    <xdr:sp macro="" textlink="">
      <xdr:nvSpPr>
        <xdr:cNvPr id="484" name="Text Box 1"/>
        <xdr:cNvSpPr txBox="1">
          <a:spLocks noChangeArrowheads="1"/>
        </xdr:cNvSpPr>
      </xdr:nvSpPr>
      <xdr:spPr bwMode="auto">
        <a:xfrm>
          <a:off x="485775" y="18002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28575</xdr:rowOff>
    </xdr:to>
    <xdr:sp macro="" textlink="">
      <xdr:nvSpPr>
        <xdr:cNvPr id="485" name="Text Box 47"/>
        <xdr:cNvSpPr txBox="1">
          <a:spLocks noChangeArrowheads="1"/>
        </xdr:cNvSpPr>
      </xdr:nvSpPr>
      <xdr:spPr bwMode="auto">
        <a:xfrm>
          <a:off x="485775" y="1800225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486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487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488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489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490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491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492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493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494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495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496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497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499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00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01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02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03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04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05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06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07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08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09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10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11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12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13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14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15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16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17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18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19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20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21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22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23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24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25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26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27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28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29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30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31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32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33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34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35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36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37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38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39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40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41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42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43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44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45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46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47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48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49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50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51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52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53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54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55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56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57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58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59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60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61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62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63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64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65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66" name="Text Box 1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44</xdr:row>
      <xdr:rowOff>105569</xdr:rowOff>
    </xdr:to>
    <xdr:sp macro="" textlink="">
      <xdr:nvSpPr>
        <xdr:cNvPr id="567" name="Text Box 2"/>
        <xdr:cNvSpPr txBox="1">
          <a:spLocks noChangeArrowheads="1"/>
        </xdr:cNvSpPr>
      </xdr:nvSpPr>
      <xdr:spPr bwMode="auto">
        <a:xfrm>
          <a:off x="485775" y="1800225"/>
          <a:ext cx="95250" cy="2001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12</xdr:row>
      <xdr:rowOff>19049</xdr:rowOff>
    </xdr:to>
    <xdr:sp macro="" textlink="">
      <xdr:nvSpPr>
        <xdr:cNvPr id="568" name="Text Box 2"/>
        <xdr:cNvSpPr txBox="1">
          <a:spLocks noChangeArrowheads="1"/>
        </xdr:cNvSpPr>
      </xdr:nvSpPr>
      <xdr:spPr bwMode="auto">
        <a:xfrm>
          <a:off x="485775" y="1800225"/>
          <a:ext cx="95250" cy="43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12</xdr:row>
      <xdr:rowOff>19049</xdr:rowOff>
    </xdr:to>
    <xdr:sp macro="" textlink="">
      <xdr:nvSpPr>
        <xdr:cNvPr id="569" name="Text Box 48"/>
        <xdr:cNvSpPr txBox="1">
          <a:spLocks noChangeArrowheads="1"/>
        </xdr:cNvSpPr>
      </xdr:nvSpPr>
      <xdr:spPr bwMode="auto">
        <a:xfrm>
          <a:off x="485775" y="1800225"/>
          <a:ext cx="95250" cy="43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570" name="Text Box 1"/>
        <xdr:cNvSpPr txBox="1">
          <a:spLocks noChangeArrowheads="1"/>
        </xdr:cNvSpPr>
      </xdr:nvSpPr>
      <xdr:spPr bwMode="auto">
        <a:xfrm>
          <a:off x="485775" y="18002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571" name="Text Box 1"/>
        <xdr:cNvSpPr txBox="1">
          <a:spLocks noChangeArrowheads="1"/>
        </xdr:cNvSpPr>
      </xdr:nvSpPr>
      <xdr:spPr bwMode="auto">
        <a:xfrm>
          <a:off x="485775" y="18002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572" name="Text Box 1"/>
        <xdr:cNvSpPr txBox="1">
          <a:spLocks noChangeArrowheads="1"/>
        </xdr:cNvSpPr>
      </xdr:nvSpPr>
      <xdr:spPr bwMode="auto">
        <a:xfrm>
          <a:off x="485775" y="18002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573" name="Text Box 1"/>
        <xdr:cNvSpPr txBox="1">
          <a:spLocks noChangeArrowheads="1"/>
        </xdr:cNvSpPr>
      </xdr:nvSpPr>
      <xdr:spPr bwMode="auto">
        <a:xfrm>
          <a:off x="485775" y="1800225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574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575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576" name="Text Box 1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6</xdr:row>
      <xdr:rowOff>0</xdr:rowOff>
    </xdr:to>
    <xdr:sp macro="" textlink="">
      <xdr:nvSpPr>
        <xdr:cNvPr id="577" name="Text Box 2"/>
        <xdr:cNvSpPr txBox="1">
          <a:spLocks noChangeArrowheads="1"/>
        </xdr:cNvSpPr>
      </xdr:nvSpPr>
      <xdr:spPr bwMode="auto">
        <a:xfrm>
          <a:off x="485775" y="1800225"/>
          <a:ext cx="95250" cy="1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191823</xdr:rowOff>
    </xdr:to>
    <xdr:sp macro="" textlink="">
      <xdr:nvSpPr>
        <xdr:cNvPr id="578" name="Text Box 1"/>
        <xdr:cNvSpPr txBox="1">
          <a:spLocks noChangeArrowheads="1"/>
        </xdr:cNvSpPr>
      </xdr:nvSpPr>
      <xdr:spPr bwMode="auto">
        <a:xfrm>
          <a:off x="485775" y="1800225"/>
          <a:ext cx="95250" cy="201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191823</xdr:rowOff>
    </xdr:to>
    <xdr:sp macro="" textlink="">
      <xdr:nvSpPr>
        <xdr:cNvPr id="579" name="Text Box 47"/>
        <xdr:cNvSpPr txBox="1">
          <a:spLocks noChangeArrowheads="1"/>
        </xdr:cNvSpPr>
      </xdr:nvSpPr>
      <xdr:spPr bwMode="auto">
        <a:xfrm>
          <a:off x="485775" y="1800225"/>
          <a:ext cx="95250" cy="201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88106</xdr:rowOff>
    </xdr:to>
    <xdr:sp macro="" textlink="">
      <xdr:nvSpPr>
        <xdr:cNvPr id="580" name="Text Box 1"/>
        <xdr:cNvSpPr txBox="1">
          <a:spLocks noChangeArrowheads="1"/>
        </xdr:cNvSpPr>
      </xdr:nvSpPr>
      <xdr:spPr bwMode="auto">
        <a:xfrm>
          <a:off x="485775" y="1800225"/>
          <a:ext cx="95250" cy="88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6</xdr:row>
      <xdr:rowOff>0</xdr:rowOff>
    </xdr:from>
    <xdr:to>
      <xdr:col>0</xdr:col>
      <xdr:colOff>581025</xdr:colOff>
      <xdr:row>10</xdr:row>
      <xdr:rowOff>88106</xdr:rowOff>
    </xdr:to>
    <xdr:sp macro="" textlink="">
      <xdr:nvSpPr>
        <xdr:cNvPr id="581" name="Text Box 1"/>
        <xdr:cNvSpPr txBox="1">
          <a:spLocks noChangeArrowheads="1"/>
        </xdr:cNvSpPr>
      </xdr:nvSpPr>
      <xdr:spPr bwMode="auto">
        <a:xfrm>
          <a:off x="485775" y="1800225"/>
          <a:ext cx="95250" cy="88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30</xdr:row>
      <xdr:rowOff>324909</xdr:rowOff>
    </xdr:to>
    <xdr:sp macro="" textlink="">
      <xdr:nvSpPr>
        <xdr:cNvPr id="582" name="Text Box 1"/>
        <xdr:cNvSpPr txBox="1">
          <a:spLocks noChangeArrowheads="1"/>
        </xdr:cNvSpPr>
      </xdr:nvSpPr>
      <xdr:spPr bwMode="auto">
        <a:xfrm>
          <a:off x="485775" y="7562850"/>
          <a:ext cx="95250" cy="934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583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584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585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586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587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588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589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590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591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592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593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594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595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596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597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598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599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00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01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02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03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04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05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06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07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08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09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10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11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12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13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14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15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16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17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18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19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20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21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22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23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24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25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26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27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28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29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30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31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32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33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34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35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36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37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38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39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40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41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42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43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44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45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46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47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48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49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50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51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52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53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54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55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56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57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58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59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60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61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62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63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64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30</xdr:row>
      <xdr:rowOff>192616</xdr:rowOff>
    </xdr:to>
    <xdr:sp macro="" textlink="">
      <xdr:nvSpPr>
        <xdr:cNvPr id="665" name="Text Box 2"/>
        <xdr:cNvSpPr txBox="1">
          <a:spLocks noChangeArrowheads="1"/>
        </xdr:cNvSpPr>
      </xdr:nvSpPr>
      <xdr:spPr bwMode="auto">
        <a:xfrm>
          <a:off x="485775" y="7562850"/>
          <a:ext cx="95250" cy="440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30</xdr:row>
      <xdr:rowOff>192616</xdr:rowOff>
    </xdr:to>
    <xdr:sp macro="" textlink="">
      <xdr:nvSpPr>
        <xdr:cNvPr id="666" name="Text Box 48"/>
        <xdr:cNvSpPr txBox="1">
          <a:spLocks noChangeArrowheads="1"/>
        </xdr:cNvSpPr>
      </xdr:nvSpPr>
      <xdr:spPr bwMode="auto">
        <a:xfrm>
          <a:off x="485775" y="7562850"/>
          <a:ext cx="95250" cy="440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30</xdr:row>
      <xdr:rowOff>192881</xdr:rowOff>
    </xdr:to>
    <xdr:sp macro="" textlink="">
      <xdr:nvSpPr>
        <xdr:cNvPr id="667" name="Text Box 1"/>
        <xdr:cNvSpPr txBox="1">
          <a:spLocks noChangeArrowheads="1"/>
        </xdr:cNvSpPr>
      </xdr:nvSpPr>
      <xdr:spPr bwMode="auto">
        <a:xfrm>
          <a:off x="485775" y="7562850"/>
          <a:ext cx="95250" cy="20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30</xdr:row>
      <xdr:rowOff>192881</xdr:rowOff>
    </xdr:to>
    <xdr:sp macro="" textlink="">
      <xdr:nvSpPr>
        <xdr:cNvPr id="668" name="Text Box 47"/>
        <xdr:cNvSpPr txBox="1">
          <a:spLocks noChangeArrowheads="1"/>
        </xdr:cNvSpPr>
      </xdr:nvSpPr>
      <xdr:spPr bwMode="auto">
        <a:xfrm>
          <a:off x="485775" y="7562850"/>
          <a:ext cx="95250" cy="20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30</xdr:row>
      <xdr:rowOff>324909</xdr:rowOff>
    </xdr:to>
    <xdr:sp macro="" textlink="">
      <xdr:nvSpPr>
        <xdr:cNvPr id="669" name="Text Box 1"/>
        <xdr:cNvSpPr txBox="1">
          <a:spLocks noChangeArrowheads="1"/>
        </xdr:cNvSpPr>
      </xdr:nvSpPr>
      <xdr:spPr bwMode="auto">
        <a:xfrm>
          <a:off x="485775" y="7562850"/>
          <a:ext cx="95250" cy="934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70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71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72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73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74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75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76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77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78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79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80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81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82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83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84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85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86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87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88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89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90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91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92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93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94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95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96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97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98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699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00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01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02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03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04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05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06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07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08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09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10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11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12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13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14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15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16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17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18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19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20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21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22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23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24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25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26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27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28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29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30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31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32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33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34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35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36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37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38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39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40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41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42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43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44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45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46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47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48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49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50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51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30</xdr:row>
      <xdr:rowOff>192616</xdr:rowOff>
    </xdr:to>
    <xdr:sp macro="" textlink="">
      <xdr:nvSpPr>
        <xdr:cNvPr id="752" name="Text Box 2"/>
        <xdr:cNvSpPr txBox="1">
          <a:spLocks noChangeArrowheads="1"/>
        </xdr:cNvSpPr>
      </xdr:nvSpPr>
      <xdr:spPr bwMode="auto">
        <a:xfrm>
          <a:off x="485775" y="7562850"/>
          <a:ext cx="95250" cy="440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30</xdr:row>
      <xdr:rowOff>192616</xdr:rowOff>
    </xdr:to>
    <xdr:sp macro="" textlink="">
      <xdr:nvSpPr>
        <xdr:cNvPr id="753" name="Text Box 48"/>
        <xdr:cNvSpPr txBox="1">
          <a:spLocks noChangeArrowheads="1"/>
        </xdr:cNvSpPr>
      </xdr:nvSpPr>
      <xdr:spPr bwMode="auto">
        <a:xfrm>
          <a:off x="485775" y="7562850"/>
          <a:ext cx="95250" cy="440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30</xdr:row>
      <xdr:rowOff>192881</xdr:rowOff>
    </xdr:to>
    <xdr:sp macro="" textlink="">
      <xdr:nvSpPr>
        <xdr:cNvPr id="754" name="Text Box 1"/>
        <xdr:cNvSpPr txBox="1">
          <a:spLocks noChangeArrowheads="1"/>
        </xdr:cNvSpPr>
      </xdr:nvSpPr>
      <xdr:spPr bwMode="auto">
        <a:xfrm>
          <a:off x="485775" y="7562850"/>
          <a:ext cx="95250" cy="20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30</xdr:row>
      <xdr:rowOff>192881</xdr:rowOff>
    </xdr:to>
    <xdr:sp macro="" textlink="">
      <xdr:nvSpPr>
        <xdr:cNvPr id="755" name="Text Box 47"/>
        <xdr:cNvSpPr txBox="1">
          <a:spLocks noChangeArrowheads="1"/>
        </xdr:cNvSpPr>
      </xdr:nvSpPr>
      <xdr:spPr bwMode="auto">
        <a:xfrm>
          <a:off x="485775" y="7562850"/>
          <a:ext cx="95250" cy="20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30</xdr:row>
      <xdr:rowOff>324909</xdr:rowOff>
    </xdr:to>
    <xdr:sp macro="" textlink="">
      <xdr:nvSpPr>
        <xdr:cNvPr id="756" name="Text Box 1"/>
        <xdr:cNvSpPr txBox="1">
          <a:spLocks noChangeArrowheads="1"/>
        </xdr:cNvSpPr>
      </xdr:nvSpPr>
      <xdr:spPr bwMode="auto">
        <a:xfrm>
          <a:off x="485775" y="7562850"/>
          <a:ext cx="95250" cy="934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57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58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59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60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61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62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63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64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65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66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67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68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69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70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71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72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73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74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75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76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77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78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79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80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81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82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83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84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85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86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87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88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89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90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91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92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93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94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95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96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97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98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799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00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01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02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03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04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05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06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07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08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09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10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11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12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13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14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15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16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17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18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19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20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21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22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23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24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25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26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27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28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29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30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31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32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33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34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35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36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37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38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30</xdr:row>
      <xdr:rowOff>192616</xdr:rowOff>
    </xdr:to>
    <xdr:sp macro="" textlink="">
      <xdr:nvSpPr>
        <xdr:cNvPr id="839" name="Text Box 2"/>
        <xdr:cNvSpPr txBox="1">
          <a:spLocks noChangeArrowheads="1"/>
        </xdr:cNvSpPr>
      </xdr:nvSpPr>
      <xdr:spPr bwMode="auto">
        <a:xfrm>
          <a:off x="485775" y="7562850"/>
          <a:ext cx="95250" cy="440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30</xdr:row>
      <xdr:rowOff>192616</xdr:rowOff>
    </xdr:to>
    <xdr:sp macro="" textlink="">
      <xdr:nvSpPr>
        <xdr:cNvPr id="840" name="Text Box 48"/>
        <xdr:cNvSpPr txBox="1">
          <a:spLocks noChangeArrowheads="1"/>
        </xdr:cNvSpPr>
      </xdr:nvSpPr>
      <xdr:spPr bwMode="auto">
        <a:xfrm>
          <a:off x="485775" y="7562850"/>
          <a:ext cx="95250" cy="440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30</xdr:row>
      <xdr:rowOff>192881</xdr:rowOff>
    </xdr:to>
    <xdr:sp macro="" textlink="">
      <xdr:nvSpPr>
        <xdr:cNvPr id="841" name="Text Box 1"/>
        <xdr:cNvSpPr txBox="1">
          <a:spLocks noChangeArrowheads="1"/>
        </xdr:cNvSpPr>
      </xdr:nvSpPr>
      <xdr:spPr bwMode="auto">
        <a:xfrm>
          <a:off x="485775" y="7562850"/>
          <a:ext cx="95250" cy="20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30</xdr:row>
      <xdr:rowOff>192881</xdr:rowOff>
    </xdr:to>
    <xdr:sp macro="" textlink="">
      <xdr:nvSpPr>
        <xdr:cNvPr id="842" name="Text Box 47"/>
        <xdr:cNvSpPr txBox="1">
          <a:spLocks noChangeArrowheads="1"/>
        </xdr:cNvSpPr>
      </xdr:nvSpPr>
      <xdr:spPr bwMode="auto">
        <a:xfrm>
          <a:off x="485775" y="7562850"/>
          <a:ext cx="95250" cy="20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30</xdr:row>
      <xdr:rowOff>324909</xdr:rowOff>
    </xdr:to>
    <xdr:sp macro="" textlink="">
      <xdr:nvSpPr>
        <xdr:cNvPr id="843" name="Text Box 1"/>
        <xdr:cNvSpPr txBox="1">
          <a:spLocks noChangeArrowheads="1"/>
        </xdr:cNvSpPr>
      </xdr:nvSpPr>
      <xdr:spPr bwMode="auto">
        <a:xfrm>
          <a:off x="485775" y="7562850"/>
          <a:ext cx="95250" cy="934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44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45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46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47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48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49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50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51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52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53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54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55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56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57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58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59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60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61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62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63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64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65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66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67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68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69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70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71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72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73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74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75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76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77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78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79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80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81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82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83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84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85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86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87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88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89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90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91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92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93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94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95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96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97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98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899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900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901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902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903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904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905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906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907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908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909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910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911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912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913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914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915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916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917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918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919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920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921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922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923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924" name="Text Box 1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45</xdr:row>
      <xdr:rowOff>160318</xdr:rowOff>
    </xdr:to>
    <xdr:sp macro="" textlink="">
      <xdr:nvSpPr>
        <xdr:cNvPr id="925" name="Text Box 2"/>
        <xdr:cNvSpPr txBox="1">
          <a:spLocks noChangeArrowheads="1"/>
        </xdr:cNvSpPr>
      </xdr:nvSpPr>
      <xdr:spPr bwMode="auto">
        <a:xfrm>
          <a:off x="485775" y="7562850"/>
          <a:ext cx="95250" cy="200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30</xdr:row>
      <xdr:rowOff>192616</xdr:rowOff>
    </xdr:to>
    <xdr:sp macro="" textlink="">
      <xdr:nvSpPr>
        <xdr:cNvPr id="926" name="Text Box 2"/>
        <xdr:cNvSpPr txBox="1">
          <a:spLocks noChangeArrowheads="1"/>
        </xdr:cNvSpPr>
      </xdr:nvSpPr>
      <xdr:spPr bwMode="auto">
        <a:xfrm>
          <a:off x="485775" y="7562850"/>
          <a:ext cx="95250" cy="440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30</xdr:row>
      <xdr:rowOff>192616</xdr:rowOff>
    </xdr:to>
    <xdr:sp macro="" textlink="">
      <xdr:nvSpPr>
        <xdr:cNvPr id="927" name="Text Box 48"/>
        <xdr:cNvSpPr txBox="1">
          <a:spLocks noChangeArrowheads="1"/>
        </xdr:cNvSpPr>
      </xdr:nvSpPr>
      <xdr:spPr bwMode="auto">
        <a:xfrm>
          <a:off x="485775" y="7562850"/>
          <a:ext cx="95250" cy="440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30</xdr:row>
      <xdr:rowOff>192881</xdr:rowOff>
    </xdr:to>
    <xdr:sp macro="" textlink="">
      <xdr:nvSpPr>
        <xdr:cNvPr id="928" name="Text Box 1"/>
        <xdr:cNvSpPr txBox="1">
          <a:spLocks noChangeArrowheads="1"/>
        </xdr:cNvSpPr>
      </xdr:nvSpPr>
      <xdr:spPr bwMode="auto">
        <a:xfrm>
          <a:off x="485775" y="7562850"/>
          <a:ext cx="95250" cy="20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30</xdr:row>
      <xdr:rowOff>0</xdr:rowOff>
    </xdr:from>
    <xdr:to>
      <xdr:col>0</xdr:col>
      <xdr:colOff>581025</xdr:colOff>
      <xdr:row>30</xdr:row>
      <xdr:rowOff>192881</xdr:rowOff>
    </xdr:to>
    <xdr:sp macro="" textlink="">
      <xdr:nvSpPr>
        <xdr:cNvPr id="929" name="Text Box 47"/>
        <xdr:cNvSpPr txBox="1">
          <a:spLocks noChangeArrowheads="1"/>
        </xdr:cNvSpPr>
      </xdr:nvSpPr>
      <xdr:spPr bwMode="auto">
        <a:xfrm>
          <a:off x="485775" y="7562850"/>
          <a:ext cx="95250" cy="202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3</xdr:row>
      <xdr:rowOff>676275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85775" y="16002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3</xdr:row>
      <xdr:rowOff>752475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485775" y="16002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3</xdr:row>
      <xdr:rowOff>752475</xdr:rowOff>
    </xdr:to>
    <xdr:sp macro="" textlink="">
      <xdr:nvSpPr>
        <xdr:cNvPr id="4" name="Text Box 47"/>
        <xdr:cNvSpPr txBox="1">
          <a:spLocks noChangeArrowheads="1"/>
        </xdr:cNvSpPr>
      </xdr:nvSpPr>
      <xdr:spPr bwMode="auto">
        <a:xfrm>
          <a:off x="485775" y="16002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4</xdr:row>
      <xdr:rowOff>420160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485775" y="1600200"/>
          <a:ext cx="95250" cy="896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8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24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26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28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30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32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38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0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2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4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6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8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3</xdr:row>
      <xdr:rowOff>590550</xdr:rowOff>
    </xdr:to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485775" y="1600200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3</xdr:row>
      <xdr:rowOff>590550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485775" y="1600200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4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60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62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64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66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68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70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72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76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78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80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82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86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88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90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94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98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100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102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104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106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108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110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112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114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116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118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120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122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124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126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130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132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3</xdr:row>
      <xdr:rowOff>962024</xdr:rowOff>
    </xdr:to>
    <xdr:sp macro="" textlink="">
      <xdr:nvSpPr>
        <xdr:cNvPr id="133" name="Text Box 2"/>
        <xdr:cNvSpPr txBox="1">
          <a:spLocks noChangeArrowheads="1"/>
        </xdr:cNvSpPr>
      </xdr:nvSpPr>
      <xdr:spPr bwMode="auto">
        <a:xfrm>
          <a:off x="485775" y="1600200"/>
          <a:ext cx="95250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3</xdr:row>
      <xdr:rowOff>962024</xdr:rowOff>
    </xdr:to>
    <xdr:sp macro="" textlink="">
      <xdr:nvSpPr>
        <xdr:cNvPr id="134" name="Text Box 48"/>
        <xdr:cNvSpPr txBox="1">
          <a:spLocks noChangeArrowheads="1"/>
        </xdr:cNvSpPr>
      </xdr:nvSpPr>
      <xdr:spPr bwMode="auto">
        <a:xfrm>
          <a:off x="485775" y="1600200"/>
          <a:ext cx="95250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40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42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3</xdr:row>
      <xdr:rowOff>753798</xdr:rowOff>
    </xdr:to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485775" y="1600200"/>
          <a:ext cx="95250" cy="191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3</xdr:row>
      <xdr:rowOff>753798</xdr:rowOff>
    </xdr:to>
    <xdr:sp macro="" textlink="">
      <xdr:nvSpPr>
        <xdr:cNvPr id="144" name="Text Box 47"/>
        <xdr:cNvSpPr txBox="1">
          <a:spLocks noChangeArrowheads="1"/>
        </xdr:cNvSpPr>
      </xdr:nvSpPr>
      <xdr:spPr bwMode="auto">
        <a:xfrm>
          <a:off x="485775" y="1600200"/>
          <a:ext cx="95250" cy="191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3</xdr:row>
      <xdr:rowOff>650081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485775" y="1600200"/>
          <a:ext cx="95250" cy="88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3</xdr:row>
      <xdr:rowOff>650081</xdr:rowOff>
    </xdr:to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485775" y="1600200"/>
          <a:ext cx="95250" cy="88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3</xdr:row>
      <xdr:rowOff>676275</xdr:rowOff>
    </xdr:to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485775" y="16002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3</xdr:row>
      <xdr:rowOff>752475</xdr:rowOff>
    </xdr:to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485775" y="16002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3</xdr:row>
      <xdr:rowOff>752475</xdr:rowOff>
    </xdr:to>
    <xdr:sp macro="" textlink="">
      <xdr:nvSpPr>
        <xdr:cNvPr id="149" name="Text Box 47"/>
        <xdr:cNvSpPr txBox="1">
          <a:spLocks noChangeArrowheads="1"/>
        </xdr:cNvSpPr>
      </xdr:nvSpPr>
      <xdr:spPr bwMode="auto">
        <a:xfrm>
          <a:off x="485775" y="16002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4</xdr:row>
      <xdr:rowOff>420160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485775" y="1600200"/>
          <a:ext cx="95250" cy="896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53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57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59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61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63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65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67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69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71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75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77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79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81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83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85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87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89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193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3</xdr:row>
      <xdr:rowOff>590550</xdr:rowOff>
    </xdr:to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485775" y="1600200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3</xdr:row>
      <xdr:rowOff>590550</xdr:rowOff>
    </xdr:to>
    <xdr:sp macro="" textlink="">
      <xdr:nvSpPr>
        <xdr:cNvPr id="195" name="Text Box 47"/>
        <xdr:cNvSpPr txBox="1">
          <a:spLocks noChangeArrowheads="1"/>
        </xdr:cNvSpPr>
      </xdr:nvSpPr>
      <xdr:spPr bwMode="auto">
        <a:xfrm>
          <a:off x="485775" y="1600200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197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199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01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03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05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07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09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11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13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15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17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19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21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23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25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27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29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31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33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35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37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39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41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43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45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47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49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51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53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55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56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57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59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61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65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67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69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71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73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74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75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277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3</xdr:row>
      <xdr:rowOff>962024</xdr:rowOff>
    </xdr:to>
    <xdr:sp macro="" textlink="">
      <xdr:nvSpPr>
        <xdr:cNvPr id="278" name="Text Box 2"/>
        <xdr:cNvSpPr txBox="1">
          <a:spLocks noChangeArrowheads="1"/>
        </xdr:cNvSpPr>
      </xdr:nvSpPr>
      <xdr:spPr bwMode="auto">
        <a:xfrm>
          <a:off x="485775" y="1600200"/>
          <a:ext cx="95250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3</xdr:row>
      <xdr:rowOff>962024</xdr:rowOff>
    </xdr:to>
    <xdr:sp macro="" textlink="">
      <xdr:nvSpPr>
        <xdr:cNvPr id="279" name="Text Box 48"/>
        <xdr:cNvSpPr txBox="1">
          <a:spLocks noChangeArrowheads="1"/>
        </xdr:cNvSpPr>
      </xdr:nvSpPr>
      <xdr:spPr bwMode="auto">
        <a:xfrm>
          <a:off x="485775" y="1600200"/>
          <a:ext cx="95250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283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285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287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3</xdr:row>
      <xdr:rowOff>753798</xdr:rowOff>
    </xdr:to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485775" y="1600200"/>
          <a:ext cx="95250" cy="191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3</xdr:row>
      <xdr:rowOff>753798</xdr:rowOff>
    </xdr:to>
    <xdr:sp macro="" textlink="">
      <xdr:nvSpPr>
        <xdr:cNvPr id="289" name="Text Box 47"/>
        <xdr:cNvSpPr txBox="1">
          <a:spLocks noChangeArrowheads="1"/>
        </xdr:cNvSpPr>
      </xdr:nvSpPr>
      <xdr:spPr bwMode="auto">
        <a:xfrm>
          <a:off x="485775" y="1600200"/>
          <a:ext cx="95250" cy="191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3</xdr:row>
      <xdr:rowOff>650081</xdr:rowOff>
    </xdr:to>
    <xdr:sp macro="" textlink="">
      <xdr:nvSpPr>
        <xdr:cNvPr id="290" name="Text Box 1"/>
        <xdr:cNvSpPr txBox="1">
          <a:spLocks noChangeArrowheads="1"/>
        </xdr:cNvSpPr>
      </xdr:nvSpPr>
      <xdr:spPr bwMode="auto">
        <a:xfrm>
          <a:off x="485775" y="1600200"/>
          <a:ext cx="95250" cy="88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3</xdr:row>
      <xdr:rowOff>650081</xdr:rowOff>
    </xdr:to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485775" y="1600200"/>
          <a:ext cx="95250" cy="88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3</xdr:row>
      <xdr:rowOff>676275</xdr:rowOff>
    </xdr:to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485775" y="16002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3</xdr:row>
      <xdr:rowOff>752475</xdr:rowOff>
    </xdr:to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485775" y="16002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3</xdr:row>
      <xdr:rowOff>752475</xdr:rowOff>
    </xdr:to>
    <xdr:sp macro="" textlink="">
      <xdr:nvSpPr>
        <xdr:cNvPr id="294" name="Text Box 47"/>
        <xdr:cNvSpPr txBox="1">
          <a:spLocks noChangeArrowheads="1"/>
        </xdr:cNvSpPr>
      </xdr:nvSpPr>
      <xdr:spPr bwMode="auto">
        <a:xfrm>
          <a:off x="485775" y="16002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4</xdr:row>
      <xdr:rowOff>420160</xdr:rowOff>
    </xdr:to>
    <xdr:sp macro="" textlink="">
      <xdr:nvSpPr>
        <xdr:cNvPr id="296" name="Text Box 1"/>
        <xdr:cNvSpPr txBox="1">
          <a:spLocks noChangeArrowheads="1"/>
        </xdr:cNvSpPr>
      </xdr:nvSpPr>
      <xdr:spPr bwMode="auto">
        <a:xfrm>
          <a:off x="485775" y="1600200"/>
          <a:ext cx="95250" cy="896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298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300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302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303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304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306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307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310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312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313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314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315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316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318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319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320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321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322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323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324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325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326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327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328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329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330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331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332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333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334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335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336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337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338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3</xdr:row>
      <xdr:rowOff>590550</xdr:rowOff>
    </xdr:to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485775" y="1600200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3</xdr:row>
      <xdr:rowOff>590550</xdr:rowOff>
    </xdr:to>
    <xdr:sp macro="" textlink="">
      <xdr:nvSpPr>
        <xdr:cNvPr id="340" name="Text Box 47"/>
        <xdr:cNvSpPr txBox="1">
          <a:spLocks noChangeArrowheads="1"/>
        </xdr:cNvSpPr>
      </xdr:nvSpPr>
      <xdr:spPr bwMode="auto">
        <a:xfrm>
          <a:off x="485775" y="1600200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42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46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47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48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50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52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54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56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58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59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60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64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66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68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70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71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72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74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76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77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78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80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81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82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83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84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86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88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89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90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91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92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93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94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95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96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97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98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399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400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401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402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403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404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406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407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408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410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412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414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415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416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417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418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419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420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421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422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3</xdr:row>
      <xdr:rowOff>962024</xdr:rowOff>
    </xdr:to>
    <xdr:sp macro="" textlink="">
      <xdr:nvSpPr>
        <xdr:cNvPr id="423" name="Text Box 2"/>
        <xdr:cNvSpPr txBox="1">
          <a:spLocks noChangeArrowheads="1"/>
        </xdr:cNvSpPr>
      </xdr:nvSpPr>
      <xdr:spPr bwMode="auto">
        <a:xfrm>
          <a:off x="485775" y="1600200"/>
          <a:ext cx="95250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3</xdr:row>
      <xdr:rowOff>962024</xdr:rowOff>
    </xdr:to>
    <xdr:sp macro="" textlink="">
      <xdr:nvSpPr>
        <xdr:cNvPr id="424" name="Text Box 48"/>
        <xdr:cNvSpPr txBox="1">
          <a:spLocks noChangeArrowheads="1"/>
        </xdr:cNvSpPr>
      </xdr:nvSpPr>
      <xdr:spPr bwMode="auto">
        <a:xfrm>
          <a:off x="485775" y="1600200"/>
          <a:ext cx="95250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25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26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27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28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29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30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31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32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3</xdr:row>
      <xdr:rowOff>753798</xdr:rowOff>
    </xdr:to>
    <xdr:sp macro="" textlink="">
      <xdr:nvSpPr>
        <xdr:cNvPr id="433" name="Text Box 1"/>
        <xdr:cNvSpPr txBox="1">
          <a:spLocks noChangeArrowheads="1"/>
        </xdr:cNvSpPr>
      </xdr:nvSpPr>
      <xdr:spPr bwMode="auto">
        <a:xfrm>
          <a:off x="485775" y="1600200"/>
          <a:ext cx="95250" cy="191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3</xdr:row>
      <xdr:rowOff>753798</xdr:rowOff>
    </xdr:to>
    <xdr:sp macro="" textlink="">
      <xdr:nvSpPr>
        <xdr:cNvPr id="434" name="Text Box 47"/>
        <xdr:cNvSpPr txBox="1">
          <a:spLocks noChangeArrowheads="1"/>
        </xdr:cNvSpPr>
      </xdr:nvSpPr>
      <xdr:spPr bwMode="auto">
        <a:xfrm>
          <a:off x="485775" y="1600200"/>
          <a:ext cx="95250" cy="191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3</xdr:row>
      <xdr:rowOff>650081</xdr:rowOff>
    </xdr:to>
    <xdr:sp macro="" textlink="">
      <xdr:nvSpPr>
        <xdr:cNvPr id="435" name="Text Box 1"/>
        <xdr:cNvSpPr txBox="1">
          <a:spLocks noChangeArrowheads="1"/>
        </xdr:cNvSpPr>
      </xdr:nvSpPr>
      <xdr:spPr bwMode="auto">
        <a:xfrm>
          <a:off x="485775" y="1600200"/>
          <a:ext cx="95250" cy="88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3</xdr:row>
      <xdr:rowOff>650081</xdr:rowOff>
    </xdr:to>
    <xdr:sp macro="" textlink="">
      <xdr:nvSpPr>
        <xdr:cNvPr id="436" name="Text Box 1"/>
        <xdr:cNvSpPr txBox="1">
          <a:spLocks noChangeArrowheads="1"/>
        </xdr:cNvSpPr>
      </xdr:nvSpPr>
      <xdr:spPr bwMode="auto">
        <a:xfrm>
          <a:off x="485775" y="1600200"/>
          <a:ext cx="95250" cy="88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3</xdr:row>
      <xdr:rowOff>676275</xdr:rowOff>
    </xdr:to>
    <xdr:sp macro="" textlink="">
      <xdr:nvSpPr>
        <xdr:cNvPr id="437" name="Text Box 1"/>
        <xdr:cNvSpPr txBox="1">
          <a:spLocks noChangeArrowheads="1"/>
        </xdr:cNvSpPr>
      </xdr:nvSpPr>
      <xdr:spPr bwMode="auto">
        <a:xfrm>
          <a:off x="485775" y="16002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3</xdr:row>
      <xdr:rowOff>752475</xdr:rowOff>
    </xdr:to>
    <xdr:sp macro="" textlink="">
      <xdr:nvSpPr>
        <xdr:cNvPr id="438" name="Text Box 1"/>
        <xdr:cNvSpPr txBox="1">
          <a:spLocks noChangeArrowheads="1"/>
        </xdr:cNvSpPr>
      </xdr:nvSpPr>
      <xdr:spPr bwMode="auto">
        <a:xfrm>
          <a:off x="485775" y="16002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3</xdr:row>
      <xdr:rowOff>752475</xdr:rowOff>
    </xdr:to>
    <xdr:sp macro="" textlink="">
      <xdr:nvSpPr>
        <xdr:cNvPr id="439" name="Text Box 47"/>
        <xdr:cNvSpPr txBox="1">
          <a:spLocks noChangeArrowheads="1"/>
        </xdr:cNvSpPr>
      </xdr:nvSpPr>
      <xdr:spPr bwMode="auto">
        <a:xfrm>
          <a:off x="485775" y="16002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40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4</xdr:row>
      <xdr:rowOff>420160</xdr:rowOff>
    </xdr:to>
    <xdr:sp macro="" textlink="">
      <xdr:nvSpPr>
        <xdr:cNvPr id="441" name="Text Box 1"/>
        <xdr:cNvSpPr txBox="1">
          <a:spLocks noChangeArrowheads="1"/>
        </xdr:cNvSpPr>
      </xdr:nvSpPr>
      <xdr:spPr bwMode="auto">
        <a:xfrm>
          <a:off x="485775" y="1600200"/>
          <a:ext cx="95250" cy="896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42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43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44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45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46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47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48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49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50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51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52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53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54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55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56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57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58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59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60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61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62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63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64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65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66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67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68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69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70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71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72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73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74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75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76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77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78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79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80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81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82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483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3</xdr:row>
      <xdr:rowOff>590550</xdr:rowOff>
    </xdr:to>
    <xdr:sp macro="" textlink="">
      <xdr:nvSpPr>
        <xdr:cNvPr id="484" name="Text Box 1"/>
        <xdr:cNvSpPr txBox="1">
          <a:spLocks noChangeArrowheads="1"/>
        </xdr:cNvSpPr>
      </xdr:nvSpPr>
      <xdr:spPr bwMode="auto">
        <a:xfrm>
          <a:off x="485775" y="1600200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3</xdr:row>
      <xdr:rowOff>590550</xdr:rowOff>
    </xdr:to>
    <xdr:sp macro="" textlink="">
      <xdr:nvSpPr>
        <xdr:cNvPr id="485" name="Text Box 47"/>
        <xdr:cNvSpPr txBox="1">
          <a:spLocks noChangeArrowheads="1"/>
        </xdr:cNvSpPr>
      </xdr:nvSpPr>
      <xdr:spPr bwMode="auto">
        <a:xfrm>
          <a:off x="485775" y="1600200"/>
          <a:ext cx="952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486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487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488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489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490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491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492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493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494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495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496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497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499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00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01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02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03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04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05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06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07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08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09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10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11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12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13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14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15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16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17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18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19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20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21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22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23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24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25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26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27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28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29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30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31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32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33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34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35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36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37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38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39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40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41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42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43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44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45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46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47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48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49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50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51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52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53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54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55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56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57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58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59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60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61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62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63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64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65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66" name="Text Box 1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15</xdr:row>
      <xdr:rowOff>143669</xdr:rowOff>
    </xdr:to>
    <xdr:sp macro="" textlink="">
      <xdr:nvSpPr>
        <xdr:cNvPr id="567" name="Text Box 2"/>
        <xdr:cNvSpPr txBox="1">
          <a:spLocks noChangeArrowheads="1"/>
        </xdr:cNvSpPr>
      </xdr:nvSpPr>
      <xdr:spPr bwMode="auto">
        <a:xfrm>
          <a:off x="485775" y="1600200"/>
          <a:ext cx="95250" cy="190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3</xdr:row>
      <xdr:rowOff>962024</xdr:rowOff>
    </xdr:to>
    <xdr:sp macro="" textlink="">
      <xdr:nvSpPr>
        <xdr:cNvPr id="568" name="Text Box 2"/>
        <xdr:cNvSpPr txBox="1">
          <a:spLocks noChangeArrowheads="1"/>
        </xdr:cNvSpPr>
      </xdr:nvSpPr>
      <xdr:spPr bwMode="auto">
        <a:xfrm>
          <a:off x="485775" y="1600200"/>
          <a:ext cx="95250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3</xdr:row>
      <xdr:rowOff>962024</xdr:rowOff>
    </xdr:to>
    <xdr:sp macro="" textlink="">
      <xdr:nvSpPr>
        <xdr:cNvPr id="569" name="Text Box 48"/>
        <xdr:cNvSpPr txBox="1">
          <a:spLocks noChangeArrowheads="1"/>
        </xdr:cNvSpPr>
      </xdr:nvSpPr>
      <xdr:spPr bwMode="auto">
        <a:xfrm>
          <a:off x="485775" y="1600200"/>
          <a:ext cx="95250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570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571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572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573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574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575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576" name="Text Box 1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2</xdr:row>
      <xdr:rowOff>0</xdr:rowOff>
    </xdr:to>
    <xdr:sp macro="" textlink="">
      <xdr:nvSpPr>
        <xdr:cNvPr id="577" name="Text Box 2"/>
        <xdr:cNvSpPr txBox="1">
          <a:spLocks noChangeArrowheads="1"/>
        </xdr:cNvSpPr>
      </xdr:nvSpPr>
      <xdr:spPr bwMode="auto">
        <a:xfrm>
          <a:off x="485775" y="16002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3</xdr:row>
      <xdr:rowOff>753798</xdr:rowOff>
    </xdr:to>
    <xdr:sp macro="" textlink="">
      <xdr:nvSpPr>
        <xdr:cNvPr id="578" name="Text Box 1"/>
        <xdr:cNvSpPr txBox="1">
          <a:spLocks noChangeArrowheads="1"/>
        </xdr:cNvSpPr>
      </xdr:nvSpPr>
      <xdr:spPr bwMode="auto">
        <a:xfrm>
          <a:off x="485775" y="1600200"/>
          <a:ext cx="95250" cy="191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3</xdr:row>
      <xdr:rowOff>753798</xdr:rowOff>
    </xdr:to>
    <xdr:sp macro="" textlink="">
      <xdr:nvSpPr>
        <xdr:cNvPr id="579" name="Text Box 47"/>
        <xdr:cNvSpPr txBox="1">
          <a:spLocks noChangeArrowheads="1"/>
        </xdr:cNvSpPr>
      </xdr:nvSpPr>
      <xdr:spPr bwMode="auto">
        <a:xfrm>
          <a:off x="485775" y="1600200"/>
          <a:ext cx="95250" cy="191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3</xdr:row>
      <xdr:rowOff>650081</xdr:rowOff>
    </xdr:to>
    <xdr:sp macro="" textlink="">
      <xdr:nvSpPr>
        <xdr:cNvPr id="580" name="Text Box 1"/>
        <xdr:cNvSpPr txBox="1">
          <a:spLocks noChangeArrowheads="1"/>
        </xdr:cNvSpPr>
      </xdr:nvSpPr>
      <xdr:spPr bwMode="auto">
        <a:xfrm>
          <a:off x="485775" y="1600200"/>
          <a:ext cx="95250" cy="88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</xdr:row>
      <xdr:rowOff>0</xdr:rowOff>
    </xdr:from>
    <xdr:to>
      <xdr:col>0</xdr:col>
      <xdr:colOff>581025</xdr:colOff>
      <xdr:row>3</xdr:row>
      <xdr:rowOff>650081</xdr:rowOff>
    </xdr:to>
    <xdr:sp macro="" textlink="">
      <xdr:nvSpPr>
        <xdr:cNvPr id="581" name="Text Box 1"/>
        <xdr:cNvSpPr txBox="1">
          <a:spLocks noChangeArrowheads="1"/>
        </xdr:cNvSpPr>
      </xdr:nvSpPr>
      <xdr:spPr bwMode="auto">
        <a:xfrm>
          <a:off x="485775" y="1600200"/>
          <a:ext cx="95250" cy="88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26</xdr:row>
      <xdr:rowOff>191559</xdr:rowOff>
    </xdr:to>
    <xdr:sp macro="" textlink="">
      <xdr:nvSpPr>
        <xdr:cNvPr id="582" name="Text Box 1"/>
        <xdr:cNvSpPr txBox="1">
          <a:spLocks noChangeArrowheads="1"/>
        </xdr:cNvSpPr>
      </xdr:nvSpPr>
      <xdr:spPr bwMode="auto">
        <a:xfrm>
          <a:off x="485775" y="2800350"/>
          <a:ext cx="95250" cy="324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583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584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585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586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587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588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589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590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591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592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593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594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595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596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597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598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599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00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01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02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03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04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05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06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07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08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09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10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11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12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13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14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15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16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17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18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19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20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21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22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23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24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25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26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27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28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29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30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31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32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33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34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35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36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37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38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39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40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41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42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43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44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45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46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47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48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49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50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51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52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53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54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55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56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57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58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59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60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61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62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63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64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26</xdr:row>
      <xdr:rowOff>192616</xdr:rowOff>
    </xdr:to>
    <xdr:sp macro="" textlink="">
      <xdr:nvSpPr>
        <xdr:cNvPr id="665" name="Text Box 2"/>
        <xdr:cNvSpPr txBox="1">
          <a:spLocks noChangeArrowheads="1"/>
        </xdr:cNvSpPr>
      </xdr:nvSpPr>
      <xdr:spPr bwMode="auto">
        <a:xfrm>
          <a:off x="485775" y="2800350"/>
          <a:ext cx="95250" cy="192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26</xdr:row>
      <xdr:rowOff>192616</xdr:rowOff>
    </xdr:to>
    <xdr:sp macro="" textlink="">
      <xdr:nvSpPr>
        <xdr:cNvPr id="666" name="Text Box 48"/>
        <xdr:cNvSpPr txBox="1">
          <a:spLocks noChangeArrowheads="1"/>
        </xdr:cNvSpPr>
      </xdr:nvSpPr>
      <xdr:spPr bwMode="auto">
        <a:xfrm>
          <a:off x="485775" y="2800350"/>
          <a:ext cx="95250" cy="192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26</xdr:row>
      <xdr:rowOff>192881</xdr:rowOff>
    </xdr:to>
    <xdr:sp macro="" textlink="">
      <xdr:nvSpPr>
        <xdr:cNvPr id="667" name="Text Box 1"/>
        <xdr:cNvSpPr txBox="1">
          <a:spLocks noChangeArrowheads="1"/>
        </xdr:cNvSpPr>
      </xdr:nvSpPr>
      <xdr:spPr bwMode="auto">
        <a:xfrm>
          <a:off x="485775" y="2800350"/>
          <a:ext cx="95250" cy="192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26</xdr:row>
      <xdr:rowOff>192881</xdr:rowOff>
    </xdr:to>
    <xdr:sp macro="" textlink="">
      <xdr:nvSpPr>
        <xdr:cNvPr id="668" name="Text Box 47"/>
        <xdr:cNvSpPr txBox="1">
          <a:spLocks noChangeArrowheads="1"/>
        </xdr:cNvSpPr>
      </xdr:nvSpPr>
      <xdr:spPr bwMode="auto">
        <a:xfrm>
          <a:off x="485775" y="2800350"/>
          <a:ext cx="95250" cy="192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26</xdr:row>
      <xdr:rowOff>191559</xdr:rowOff>
    </xdr:to>
    <xdr:sp macro="" textlink="">
      <xdr:nvSpPr>
        <xdr:cNvPr id="669" name="Text Box 1"/>
        <xdr:cNvSpPr txBox="1">
          <a:spLocks noChangeArrowheads="1"/>
        </xdr:cNvSpPr>
      </xdr:nvSpPr>
      <xdr:spPr bwMode="auto">
        <a:xfrm>
          <a:off x="485775" y="2800350"/>
          <a:ext cx="95250" cy="324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70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71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72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73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74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75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76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77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78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79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80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81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82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83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84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85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86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87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88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89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90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91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92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93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94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95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96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97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98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699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00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01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02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03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04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05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06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07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08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09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10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11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12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13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14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15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16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17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18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19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20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21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22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23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24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25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26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27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28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29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30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31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32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33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34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35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36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37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38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39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40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41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42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43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44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45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46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47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48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49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50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51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26</xdr:row>
      <xdr:rowOff>192616</xdr:rowOff>
    </xdr:to>
    <xdr:sp macro="" textlink="">
      <xdr:nvSpPr>
        <xdr:cNvPr id="752" name="Text Box 2"/>
        <xdr:cNvSpPr txBox="1">
          <a:spLocks noChangeArrowheads="1"/>
        </xdr:cNvSpPr>
      </xdr:nvSpPr>
      <xdr:spPr bwMode="auto">
        <a:xfrm>
          <a:off x="485775" y="2800350"/>
          <a:ext cx="95250" cy="192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26</xdr:row>
      <xdr:rowOff>192616</xdr:rowOff>
    </xdr:to>
    <xdr:sp macro="" textlink="">
      <xdr:nvSpPr>
        <xdr:cNvPr id="753" name="Text Box 48"/>
        <xdr:cNvSpPr txBox="1">
          <a:spLocks noChangeArrowheads="1"/>
        </xdr:cNvSpPr>
      </xdr:nvSpPr>
      <xdr:spPr bwMode="auto">
        <a:xfrm>
          <a:off x="485775" y="2800350"/>
          <a:ext cx="95250" cy="192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26</xdr:row>
      <xdr:rowOff>192881</xdr:rowOff>
    </xdr:to>
    <xdr:sp macro="" textlink="">
      <xdr:nvSpPr>
        <xdr:cNvPr id="754" name="Text Box 1"/>
        <xdr:cNvSpPr txBox="1">
          <a:spLocks noChangeArrowheads="1"/>
        </xdr:cNvSpPr>
      </xdr:nvSpPr>
      <xdr:spPr bwMode="auto">
        <a:xfrm>
          <a:off x="485775" y="2800350"/>
          <a:ext cx="95250" cy="192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26</xdr:row>
      <xdr:rowOff>192881</xdr:rowOff>
    </xdr:to>
    <xdr:sp macro="" textlink="">
      <xdr:nvSpPr>
        <xdr:cNvPr id="755" name="Text Box 47"/>
        <xdr:cNvSpPr txBox="1">
          <a:spLocks noChangeArrowheads="1"/>
        </xdr:cNvSpPr>
      </xdr:nvSpPr>
      <xdr:spPr bwMode="auto">
        <a:xfrm>
          <a:off x="485775" y="2800350"/>
          <a:ext cx="95250" cy="192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26</xdr:row>
      <xdr:rowOff>191559</xdr:rowOff>
    </xdr:to>
    <xdr:sp macro="" textlink="">
      <xdr:nvSpPr>
        <xdr:cNvPr id="756" name="Text Box 1"/>
        <xdr:cNvSpPr txBox="1">
          <a:spLocks noChangeArrowheads="1"/>
        </xdr:cNvSpPr>
      </xdr:nvSpPr>
      <xdr:spPr bwMode="auto">
        <a:xfrm>
          <a:off x="485775" y="2800350"/>
          <a:ext cx="95250" cy="324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57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58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59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60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61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62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63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64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65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66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67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68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69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70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71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72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73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74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75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76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77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78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79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80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81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82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83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84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85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86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87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88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89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90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91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92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93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94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95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96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97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98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799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00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01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02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03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04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05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06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07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08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09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10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11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12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13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14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15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16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17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18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19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20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21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22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23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24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25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26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27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28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29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30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31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32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33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34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35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36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37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38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26</xdr:row>
      <xdr:rowOff>192616</xdr:rowOff>
    </xdr:to>
    <xdr:sp macro="" textlink="">
      <xdr:nvSpPr>
        <xdr:cNvPr id="839" name="Text Box 2"/>
        <xdr:cNvSpPr txBox="1">
          <a:spLocks noChangeArrowheads="1"/>
        </xdr:cNvSpPr>
      </xdr:nvSpPr>
      <xdr:spPr bwMode="auto">
        <a:xfrm>
          <a:off x="485775" y="2800350"/>
          <a:ext cx="95250" cy="192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26</xdr:row>
      <xdr:rowOff>192616</xdr:rowOff>
    </xdr:to>
    <xdr:sp macro="" textlink="">
      <xdr:nvSpPr>
        <xdr:cNvPr id="840" name="Text Box 48"/>
        <xdr:cNvSpPr txBox="1">
          <a:spLocks noChangeArrowheads="1"/>
        </xdr:cNvSpPr>
      </xdr:nvSpPr>
      <xdr:spPr bwMode="auto">
        <a:xfrm>
          <a:off x="485775" y="2800350"/>
          <a:ext cx="95250" cy="192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26</xdr:row>
      <xdr:rowOff>192881</xdr:rowOff>
    </xdr:to>
    <xdr:sp macro="" textlink="">
      <xdr:nvSpPr>
        <xdr:cNvPr id="841" name="Text Box 1"/>
        <xdr:cNvSpPr txBox="1">
          <a:spLocks noChangeArrowheads="1"/>
        </xdr:cNvSpPr>
      </xdr:nvSpPr>
      <xdr:spPr bwMode="auto">
        <a:xfrm>
          <a:off x="485775" y="2800350"/>
          <a:ext cx="95250" cy="192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26</xdr:row>
      <xdr:rowOff>192881</xdr:rowOff>
    </xdr:to>
    <xdr:sp macro="" textlink="">
      <xdr:nvSpPr>
        <xdr:cNvPr id="842" name="Text Box 47"/>
        <xdr:cNvSpPr txBox="1">
          <a:spLocks noChangeArrowheads="1"/>
        </xdr:cNvSpPr>
      </xdr:nvSpPr>
      <xdr:spPr bwMode="auto">
        <a:xfrm>
          <a:off x="485775" y="2800350"/>
          <a:ext cx="95250" cy="192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26</xdr:row>
      <xdr:rowOff>191559</xdr:rowOff>
    </xdr:to>
    <xdr:sp macro="" textlink="">
      <xdr:nvSpPr>
        <xdr:cNvPr id="843" name="Text Box 1"/>
        <xdr:cNvSpPr txBox="1">
          <a:spLocks noChangeArrowheads="1"/>
        </xdr:cNvSpPr>
      </xdr:nvSpPr>
      <xdr:spPr bwMode="auto">
        <a:xfrm>
          <a:off x="485775" y="2800350"/>
          <a:ext cx="95250" cy="324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44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45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46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47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48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49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50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51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52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53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54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55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56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57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58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59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60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61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62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63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64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65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66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67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68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69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70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71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72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73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74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75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76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77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78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79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80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81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82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83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84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85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86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87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88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89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90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91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92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93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94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95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96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97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98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899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900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901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902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903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904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905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906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907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908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909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910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911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912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913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914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915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916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917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918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919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920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921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922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923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924" name="Text Box 1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28</xdr:row>
      <xdr:rowOff>817543</xdr:rowOff>
    </xdr:to>
    <xdr:sp macro="" textlink="">
      <xdr:nvSpPr>
        <xdr:cNvPr id="925" name="Text Box 2"/>
        <xdr:cNvSpPr txBox="1">
          <a:spLocks noChangeArrowheads="1"/>
        </xdr:cNvSpPr>
      </xdr:nvSpPr>
      <xdr:spPr bwMode="auto">
        <a:xfrm>
          <a:off x="485775" y="2800350"/>
          <a:ext cx="95250" cy="960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26</xdr:row>
      <xdr:rowOff>192616</xdr:rowOff>
    </xdr:to>
    <xdr:sp macro="" textlink="">
      <xdr:nvSpPr>
        <xdr:cNvPr id="926" name="Text Box 2"/>
        <xdr:cNvSpPr txBox="1">
          <a:spLocks noChangeArrowheads="1"/>
        </xdr:cNvSpPr>
      </xdr:nvSpPr>
      <xdr:spPr bwMode="auto">
        <a:xfrm>
          <a:off x="485775" y="2800350"/>
          <a:ext cx="95250" cy="192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26</xdr:row>
      <xdr:rowOff>192616</xdr:rowOff>
    </xdr:to>
    <xdr:sp macro="" textlink="">
      <xdr:nvSpPr>
        <xdr:cNvPr id="927" name="Text Box 48"/>
        <xdr:cNvSpPr txBox="1">
          <a:spLocks noChangeArrowheads="1"/>
        </xdr:cNvSpPr>
      </xdr:nvSpPr>
      <xdr:spPr bwMode="auto">
        <a:xfrm>
          <a:off x="485775" y="2800350"/>
          <a:ext cx="95250" cy="192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26</xdr:row>
      <xdr:rowOff>192881</xdr:rowOff>
    </xdr:to>
    <xdr:sp macro="" textlink="">
      <xdr:nvSpPr>
        <xdr:cNvPr id="928" name="Text Box 1"/>
        <xdr:cNvSpPr txBox="1">
          <a:spLocks noChangeArrowheads="1"/>
        </xdr:cNvSpPr>
      </xdr:nvSpPr>
      <xdr:spPr bwMode="auto">
        <a:xfrm>
          <a:off x="485775" y="2800350"/>
          <a:ext cx="95250" cy="192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26</xdr:row>
      <xdr:rowOff>0</xdr:rowOff>
    </xdr:from>
    <xdr:to>
      <xdr:col>0</xdr:col>
      <xdr:colOff>581025</xdr:colOff>
      <xdr:row>26</xdr:row>
      <xdr:rowOff>192881</xdr:rowOff>
    </xdr:to>
    <xdr:sp macro="" textlink="">
      <xdr:nvSpPr>
        <xdr:cNvPr id="929" name="Text Box 47"/>
        <xdr:cNvSpPr txBox="1">
          <a:spLocks noChangeArrowheads="1"/>
        </xdr:cNvSpPr>
      </xdr:nvSpPr>
      <xdr:spPr bwMode="auto">
        <a:xfrm>
          <a:off x="485775" y="2800350"/>
          <a:ext cx="95250" cy="192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2:P194"/>
  <sheetViews>
    <sheetView tabSelected="1" view="pageBreakPreview" zoomScale="80" zoomScaleNormal="80" zoomScaleSheetLayoutView="80" workbookViewId="0">
      <pane xSplit="1" ySplit="6" topLeftCell="B32" activePane="bottomRight" state="frozen"/>
      <selection activeCell="N8" sqref="N8"/>
      <selection pane="topRight" activeCell="N8" sqref="N8"/>
      <selection pane="bottomLeft" activeCell="N8" sqref="N8"/>
      <selection pane="bottomRight" activeCell="N1" sqref="N1:Q1048576"/>
    </sheetView>
  </sheetViews>
  <sheetFormatPr defaultRowHeight="15.75" x14ac:dyDescent="0.25"/>
  <cols>
    <col min="1" max="1" width="39" style="1" customWidth="1"/>
    <col min="2" max="2" width="13.7109375" style="1" customWidth="1"/>
    <col min="3" max="3" width="13.5703125" style="1" customWidth="1"/>
    <col min="4" max="4" width="15.140625" style="3" customWidth="1"/>
    <col min="5" max="5" width="13.7109375" style="3" customWidth="1"/>
    <col min="6" max="7" width="13" style="3" customWidth="1"/>
    <col min="8" max="8" width="12.7109375" style="3" customWidth="1"/>
    <col min="9" max="9" width="13.42578125" style="3" customWidth="1"/>
    <col min="10" max="10" width="11.5703125" style="3" customWidth="1"/>
    <col min="11" max="11" width="12.140625" style="3" customWidth="1"/>
    <col min="12" max="12" width="13.7109375" style="1" customWidth="1"/>
    <col min="13" max="13" width="13.42578125" style="1" customWidth="1"/>
    <col min="14" max="14" width="16.85546875" style="1" hidden="1" customWidth="1"/>
    <col min="15" max="15" width="0" style="1" hidden="1" customWidth="1"/>
    <col min="16" max="16" width="11" style="1" hidden="1" customWidth="1"/>
    <col min="17" max="17" width="0" style="1" hidden="1" customWidth="1"/>
    <col min="18" max="206" width="9.140625" style="1"/>
    <col min="207" max="207" width="39.28515625" style="1" customWidth="1"/>
    <col min="208" max="231" width="0" style="1" hidden="1" customWidth="1"/>
    <col min="232" max="234" width="13.7109375" style="1" customWidth="1"/>
    <col min="235" max="235" width="13.140625" style="1" customWidth="1"/>
    <col min="236" max="236" width="8" style="1" customWidth="1"/>
    <col min="237" max="240" width="0" style="1" hidden="1" customWidth="1"/>
    <col min="241" max="241" width="15.28515625" style="1" customWidth="1"/>
    <col min="242" max="245" width="0" style="1" hidden="1" customWidth="1"/>
    <col min="246" max="246" width="14.85546875" style="1" customWidth="1"/>
    <col min="247" max="247" width="14" style="1" customWidth="1"/>
    <col min="248" max="248" width="7" style="1" customWidth="1"/>
    <col min="249" max="249" width="6.85546875" style="1" customWidth="1"/>
    <col min="250" max="250" width="12.42578125" style="1" customWidth="1"/>
    <col min="251" max="251" width="8.5703125" style="1" customWidth="1"/>
    <col min="252" max="252" width="13.5703125" style="1" customWidth="1"/>
    <col min="253" max="253" width="14.28515625" style="1" customWidth="1"/>
    <col min="254" max="462" width="9.140625" style="1"/>
    <col min="463" max="463" width="39.28515625" style="1" customWidth="1"/>
    <col min="464" max="487" width="0" style="1" hidden="1" customWidth="1"/>
    <col min="488" max="490" width="13.7109375" style="1" customWidth="1"/>
    <col min="491" max="491" width="13.140625" style="1" customWidth="1"/>
    <col min="492" max="492" width="8" style="1" customWidth="1"/>
    <col min="493" max="496" width="0" style="1" hidden="1" customWidth="1"/>
    <col min="497" max="497" width="15.28515625" style="1" customWidth="1"/>
    <col min="498" max="501" width="0" style="1" hidden="1" customWidth="1"/>
    <col min="502" max="502" width="14.85546875" style="1" customWidth="1"/>
    <col min="503" max="503" width="14" style="1" customWidth="1"/>
    <col min="504" max="504" width="7" style="1" customWidth="1"/>
    <col min="505" max="505" width="6.85546875" style="1" customWidth="1"/>
    <col min="506" max="506" width="12.42578125" style="1" customWidth="1"/>
    <col min="507" max="507" width="8.5703125" style="1" customWidth="1"/>
    <col min="508" max="508" width="13.5703125" style="1" customWidth="1"/>
    <col min="509" max="509" width="14.28515625" style="1" customWidth="1"/>
    <col min="510" max="718" width="9.140625" style="1"/>
    <col min="719" max="719" width="39.28515625" style="1" customWidth="1"/>
    <col min="720" max="743" width="0" style="1" hidden="1" customWidth="1"/>
    <col min="744" max="746" width="13.7109375" style="1" customWidth="1"/>
    <col min="747" max="747" width="13.140625" style="1" customWidth="1"/>
    <col min="748" max="748" width="8" style="1" customWidth="1"/>
    <col min="749" max="752" width="0" style="1" hidden="1" customWidth="1"/>
    <col min="753" max="753" width="15.28515625" style="1" customWidth="1"/>
    <col min="754" max="757" width="0" style="1" hidden="1" customWidth="1"/>
    <col min="758" max="758" width="14.85546875" style="1" customWidth="1"/>
    <col min="759" max="759" width="14" style="1" customWidth="1"/>
    <col min="760" max="760" width="7" style="1" customWidth="1"/>
    <col min="761" max="761" width="6.85546875" style="1" customWidth="1"/>
    <col min="762" max="762" width="12.42578125" style="1" customWidth="1"/>
    <col min="763" max="763" width="8.5703125" style="1" customWidth="1"/>
    <col min="764" max="764" width="13.5703125" style="1" customWidth="1"/>
    <col min="765" max="765" width="14.28515625" style="1" customWidth="1"/>
    <col min="766" max="974" width="9.140625" style="1"/>
    <col min="975" max="975" width="39.28515625" style="1" customWidth="1"/>
    <col min="976" max="999" width="0" style="1" hidden="1" customWidth="1"/>
    <col min="1000" max="1002" width="13.7109375" style="1" customWidth="1"/>
    <col min="1003" max="1003" width="13.140625" style="1" customWidth="1"/>
    <col min="1004" max="1004" width="8" style="1" customWidth="1"/>
    <col min="1005" max="1008" width="0" style="1" hidden="1" customWidth="1"/>
    <col min="1009" max="1009" width="15.28515625" style="1" customWidth="1"/>
    <col min="1010" max="1013" width="0" style="1" hidden="1" customWidth="1"/>
    <col min="1014" max="1014" width="14.85546875" style="1" customWidth="1"/>
    <col min="1015" max="1015" width="14" style="1" customWidth="1"/>
    <col min="1016" max="1016" width="7" style="1" customWidth="1"/>
    <col min="1017" max="1017" width="6.85546875" style="1" customWidth="1"/>
    <col min="1018" max="1018" width="12.42578125" style="1" customWidth="1"/>
    <col min="1019" max="1019" width="8.5703125" style="1" customWidth="1"/>
    <col min="1020" max="1020" width="13.5703125" style="1" customWidth="1"/>
    <col min="1021" max="1021" width="14.28515625" style="1" customWidth="1"/>
    <col min="1022" max="1230" width="9.140625" style="1"/>
    <col min="1231" max="1231" width="39.28515625" style="1" customWidth="1"/>
    <col min="1232" max="1255" width="0" style="1" hidden="1" customWidth="1"/>
    <col min="1256" max="1258" width="13.7109375" style="1" customWidth="1"/>
    <col min="1259" max="1259" width="13.140625" style="1" customWidth="1"/>
    <col min="1260" max="1260" width="8" style="1" customWidth="1"/>
    <col min="1261" max="1264" width="0" style="1" hidden="1" customWidth="1"/>
    <col min="1265" max="1265" width="15.28515625" style="1" customWidth="1"/>
    <col min="1266" max="1269" width="0" style="1" hidden="1" customWidth="1"/>
    <col min="1270" max="1270" width="14.85546875" style="1" customWidth="1"/>
    <col min="1271" max="1271" width="14" style="1" customWidth="1"/>
    <col min="1272" max="1272" width="7" style="1" customWidth="1"/>
    <col min="1273" max="1273" width="6.85546875" style="1" customWidth="1"/>
    <col min="1274" max="1274" width="12.42578125" style="1" customWidth="1"/>
    <col min="1275" max="1275" width="8.5703125" style="1" customWidth="1"/>
    <col min="1276" max="1276" width="13.5703125" style="1" customWidth="1"/>
    <col min="1277" max="1277" width="14.28515625" style="1" customWidth="1"/>
    <col min="1278" max="1486" width="9.140625" style="1"/>
    <col min="1487" max="1487" width="39.28515625" style="1" customWidth="1"/>
    <col min="1488" max="1511" width="0" style="1" hidden="1" customWidth="1"/>
    <col min="1512" max="1514" width="13.7109375" style="1" customWidth="1"/>
    <col min="1515" max="1515" width="13.140625" style="1" customWidth="1"/>
    <col min="1516" max="1516" width="8" style="1" customWidth="1"/>
    <col min="1517" max="1520" width="0" style="1" hidden="1" customWidth="1"/>
    <col min="1521" max="1521" width="15.28515625" style="1" customWidth="1"/>
    <col min="1522" max="1525" width="0" style="1" hidden="1" customWidth="1"/>
    <col min="1526" max="1526" width="14.85546875" style="1" customWidth="1"/>
    <col min="1527" max="1527" width="14" style="1" customWidth="1"/>
    <col min="1528" max="1528" width="7" style="1" customWidth="1"/>
    <col min="1529" max="1529" width="6.85546875" style="1" customWidth="1"/>
    <col min="1530" max="1530" width="12.42578125" style="1" customWidth="1"/>
    <col min="1531" max="1531" width="8.5703125" style="1" customWidth="1"/>
    <col min="1532" max="1532" width="13.5703125" style="1" customWidth="1"/>
    <col min="1533" max="1533" width="14.28515625" style="1" customWidth="1"/>
    <col min="1534" max="1742" width="9.140625" style="1"/>
    <col min="1743" max="1743" width="39.28515625" style="1" customWidth="1"/>
    <col min="1744" max="1767" width="0" style="1" hidden="1" customWidth="1"/>
    <col min="1768" max="1770" width="13.7109375" style="1" customWidth="1"/>
    <col min="1771" max="1771" width="13.140625" style="1" customWidth="1"/>
    <col min="1772" max="1772" width="8" style="1" customWidth="1"/>
    <col min="1773" max="1776" width="0" style="1" hidden="1" customWidth="1"/>
    <col min="1777" max="1777" width="15.28515625" style="1" customWidth="1"/>
    <col min="1778" max="1781" width="0" style="1" hidden="1" customWidth="1"/>
    <col min="1782" max="1782" width="14.85546875" style="1" customWidth="1"/>
    <col min="1783" max="1783" width="14" style="1" customWidth="1"/>
    <col min="1784" max="1784" width="7" style="1" customWidth="1"/>
    <col min="1785" max="1785" width="6.85546875" style="1" customWidth="1"/>
    <col min="1786" max="1786" width="12.42578125" style="1" customWidth="1"/>
    <col min="1787" max="1787" width="8.5703125" style="1" customWidth="1"/>
    <col min="1788" max="1788" width="13.5703125" style="1" customWidth="1"/>
    <col min="1789" max="1789" width="14.28515625" style="1" customWidth="1"/>
    <col min="1790" max="1998" width="9.140625" style="1"/>
    <col min="1999" max="1999" width="39.28515625" style="1" customWidth="1"/>
    <col min="2000" max="2023" width="0" style="1" hidden="1" customWidth="1"/>
    <col min="2024" max="2026" width="13.7109375" style="1" customWidth="1"/>
    <col min="2027" max="2027" width="13.140625" style="1" customWidth="1"/>
    <col min="2028" max="2028" width="8" style="1" customWidth="1"/>
    <col min="2029" max="2032" width="0" style="1" hidden="1" customWidth="1"/>
    <col min="2033" max="2033" width="15.28515625" style="1" customWidth="1"/>
    <col min="2034" max="2037" width="0" style="1" hidden="1" customWidth="1"/>
    <col min="2038" max="2038" width="14.85546875" style="1" customWidth="1"/>
    <col min="2039" max="2039" width="14" style="1" customWidth="1"/>
    <col min="2040" max="2040" width="7" style="1" customWidth="1"/>
    <col min="2041" max="2041" width="6.85546875" style="1" customWidth="1"/>
    <col min="2042" max="2042" width="12.42578125" style="1" customWidth="1"/>
    <col min="2043" max="2043" width="8.5703125" style="1" customWidth="1"/>
    <col min="2044" max="2044" width="13.5703125" style="1" customWidth="1"/>
    <col min="2045" max="2045" width="14.28515625" style="1" customWidth="1"/>
    <col min="2046" max="2254" width="9.140625" style="1"/>
    <col min="2255" max="2255" width="39.28515625" style="1" customWidth="1"/>
    <col min="2256" max="2279" width="0" style="1" hidden="1" customWidth="1"/>
    <col min="2280" max="2282" width="13.7109375" style="1" customWidth="1"/>
    <col min="2283" max="2283" width="13.140625" style="1" customWidth="1"/>
    <col min="2284" max="2284" width="8" style="1" customWidth="1"/>
    <col min="2285" max="2288" width="0" style="1" hidden="1" customWidth="1"/>
    <col min="2289" max="2289" width="15.28515625" style="1" customWidth="1"/>
    <col min="2290" max="2293" width="0" style="1" hidden="1" customWidth="1"/>
    <col min="2294" max="2294" width="14.85546875" style="1" customWidth="1"/>
    <col min="2295" max="2295" width="14" style="1" customWidth="1"/>
    <col min="2296" max="2296" width="7" style="1" customWidth="1"/>
    <col min="2297" max="2297" width="6.85546875" style="1" customWidth="1"/>
    <col min="2298" max="2298" width="12.42578125" style="1" customWidth="1"/>
    <col min="2299" max="2299" width="8.5703125" style="1" customWidth="1"/>
    <col min="2300" max="2300" width="13.5703125" style="1" customWidth="1"/>
    <col min="2301" max="2301" width="14.28515625" style="1" customWidth="1"/>
    <col min="2302" max="2510" width="9.140625" style="1"/>
    <col min="2511" max="2511" width="39.28515625" style="1" customWidth="1"/>
    <col min="2512" max="2535" width="0" style="1" hidden="1" customWidth="1"/>
    <col min="2536" max="2538" width="13.7109375" style="1" customWidth="1"/>
    <col min="2539" max="2539" width="13.140625" style="1" customWidth="1"/>
    <col min="2540" max="2540" width="8" style="1" customWidth="1"/>
    <col min="2541" max="2544" width="0" style="1" hidden="1" customWidth="1"/>
    <col min="2545" max="2545" width="15.28515625" style="1" customWidth="1"/>
    <col min="2546" max="2549" width="0" style="1" hidden="1" customWidth="1"/>
    <col min="2550" max="2550" width="14.85546875" style="1" customWidth="1"/>
    <col min="2551" max="2551" width="14" style="1" customWidth="1"/>
    <col min="2552" max="2552" width="7" style="1" customWidth="1"/>
    <col min="2553" max="2553" width="6.85546875" style="1" customWidth="1"/>
    <col min="2554" max="2554" width="12.42578125" style="1" customWidth="1"/>
    <col min="2555" max="2555" width="8.5703125" style="1" customWidth="1"/>
    <col min="2556" max="2556" width="13.5703125" style="1" customWidth="1"/>
    <col min="2557" max="2557" width="14.28515625" style="1" customWidth="1"/>
    <col min="2558" max="2766" width="9.140625" style="1"/>
    <col min="2767" max="2767" width="39.28515625" style="1" customWidth="1"/>
    <col min="2768" max="2791" width="0" style="1" hidden="1" customWidth="1"/>
    <col min="2792" max="2794" width="13.7109375" style="1" customWidth="1"/>
    <col min="2795" max="2795" width="13.140625" style="1" customWidth="1"/>
    <col min="2796" max="2796" width="8" style="1" customWidth="1"/>
    <col min="2797" max="2800" width="0" style="1" hidden="1" customWidth="1"/>
    <col min="2801" max="2801" width="15.28515625" style="1" customWidth="1"/>
    <col min="2802" max="2805" width="0" style="1" hidden="1" customWidth="1"/>
    <col min="2806" max="2806" width="14.85546875" style="1" customWidth="1"/>
    <col min="2807" max="2807" width="14" style="1" customWidth="1"/>
    <col min="2808" max="2808" width="7" style="1" customWidth="1"/>
    <col min="2809" max="2809" width="6.85546875" style="1" customWidth="1"/>
    <col min="2810" max="2810" width="12.42578125" style="1" customWidth="1"/>
    <col min="2811" max="2811" width="8.5703125" style="1" customWidth="1"/>
    <col min="2812" max="2812" width="13.5703125" style="1" customWidth="1"/>
    <col min="2813" max="2813" width="14.28515625" style="1" customWidth="1"/>
    <col min="2814" max="3022" width="9.140625" style="1"/>
    <col min="3023" max="3023" width="39.28515625" style="1" customWidth="1"/>
    <col min="3024" max="3047" width="0" style="1" hidden="1" customWidth="1"/>
    <col min="3048" max="3050" width="13.7109375" style="1" customWidth="1"/>
    <col min="3051" max="3051" width="13.140625" style="1" customWidth="1"/>
    <col min="3052" max="3052" width="8" style="1" customWidth="1"/>
    <col min="3053" max="3056" width="0" style="1" hidden="1" customWidth="1"/>
    <col min="3057" max="3057" width="15.28515625" style="1" customWidth="1"/>
    <col min="3058" max="3061" width="0" style="1" hidden="1" customWidth="1"/>
    <col min="3062" max="3062" width="14.85546875" style="1" customWidth="1"/>
    <col min="3063" max="3063" width="14" style="1" customWidth="1"/>
    <col min="3064" max="3064" width="7" style="1" customWidth="1"/>
    <col min="3065" max="3065" width="6.85546875" style="1" customWidth="1"/>
    <col min="3066" max="3066" width="12.42578125" style="1" customWidth="1"/>
    <col min="3067" max="3067" width="8.5703125" style="1" customWidth="1"/>
    <col min="3068" max="3068" width="13.5703125" style="1" customWidth="1"/>
    <col min="3069" max="3069" width="14.28515625" style="1" customWidth="1"/>
    <col min="3070" max="3278" width="9.140625" style="1"/>
    <col min="3279" max="3279" width="39.28515625" style="1" customWidth="1"/>
    <col min="3280" max="3303" width="0" style="1" hidden="1" customWidth="1"/>
    <col min="3304" max="3306" width="13.7109375" style="1" customWidth="1"/>
    <col min="3307" max="3307" width="13.140625" style="1" customWidth="1"/>
    <col min="3308" max="3308" width="8" style="1" customWidth="1"/>
    <col min="3309" max="3312" width="0" style="1" hidden="1" customWidth="1"/>
    <col min="3313" max="3313" width="15.28515625" style="1" customWidth="1"/>
    <col min="3314" max="3317" width="0" style="1" hidden="1" customWidth="1"/>
    <col min="3318" max="3318" width="14.85546875" style="1" customWidth="1"/>
    <col min="3319" max="3319" width="14" style="1" customWidth="1"/>
    <col min="3320" max="3320" width="7" style="1" customWidth="1"/>
    <col min="3321" max="3321" width="6.85546875" style="1" customWidth="1"/>
    <col min="3322" max="3322" width="12.42578125" style="1" customWidth="1"/>
    <col min="3323" max="3323" width="8.5703125" style="1" customWidth="1"/>
    <col min="3324" max="3324" width="13.5703125" style="1" customWidth="1"/>
    <col min="3325" max="3325" width="14.28515625" style="1" customWidth="1"/>
    <col min="3326" max="3534" width="9.140625" style="1"/>
    <col min="3535" max="3535" width="39.28515625" style="1" customWidth="1"/>
    <col min="3536" max="3559" width="0" style="1" hidden="1" customWidth="1"/>
    <col min="3560" max="3562" width="13.7109375" style="1" customWidth="1"/>
    <col min="3563" max="3563" width="13.140625" style="1" customWidth="1"/>
    <col min="3564" max="3564" width="8" style="1" customWidth="1"/>
    <col min="3565" max="3568" width="0" style="1" hidden="1" customWidth="1"/>
    <col min="3569" max="3569" width="15.28515625" style="1" customWidth="1"/>
    <col min="3570" max="3573" width="0" style="1" hidden="1" customWidth="1"/>
    <col min="3574" max="3574" width="14.85546875" style="1" customWidth="1"/>
    <col min="3575" max="3575" width="14" style="1" customWidth="1"/>
    <col min="3576" max="3576" width="7" style="1" customWidth="1"/>
    <col min="3577" max="3577" width="6.85546875" style="1" customWidth="1"/>
    <col min="3578" max="3578" width="12.42578125" style="1" customWidth="1"/>
    <col min="3579" max="3579" width="8.5703125" style="1" customWidth="1"/>
    <col min="3580" max="3580" width="13.5703125" style="1" customWidth="1"/>
    <col min="3581" max="3581" width="14.28515625" style="1" customWidth="1"/>
    <col min="3582" max="3790" width="9.140625" style="1"/>
    <col min="3791" max="3791" width="39.28515625" style="1" customWidth="1"/>
    <col min="3792" max="3815" width="0" style="1" hidden="1" customWidth="1"/>
    <col min="3816" max="3818" width="13.7109375" style="1" customWidth="1"/>
    <col min="3819" max="3819" width="13.140625" style="1" customWidth="1"/>
    <col min="3820" max="3820" width="8" style="1" customWidth="1"/>
    <col min="3821" max="3824" width="0" style="1" hidden="1" customWidth="1"/>
    <col min="3825" max="3825" width="15.28515625" style="1" customWidth="1"/>
    <col min="3826" max="3829" width="0" style="1" hidden="1" customWidth="1"/>
    <col min="3830" max="3830" width="14.85546875" style="1" customWidth="1"/>
    <col min="3831" max="3831" width="14" style="1" customWidth="1"/>
    <col min="3832" max="3832" width="7" style="1" customWidth="1"/>
    <col min="3833" max="3833" width="6.85546875" style="1" customWidth="1"/>
    <col min="3834" max="3834" width="12.42578125" style="1" customWidth="1"/>
    <col min="3835" max="3835" width="8.5703125" style="1" customWidth="1"/>
    <col min="3836" max="3836" width="13.5703125" style="1" customWidth="1"/>
    <col min="3837" max="3837" width="14.28515625" style="1" customWidth="1"/>
    <col min="3838" max="4046" width="9.140625" style="1"/>
    <col min="4047" max="4047" width="39.28515625" style="1" customWidth="1"/>
    <col min="4048" max="4071" width="0" style="1" hidden="1" customWidth="1"/>
    <col min="4072" max="4074" width="13.7109375" style="1" customWidth="1"/>
    <col min="4075" max="4075" width="13.140625" style="1" customWidth="1"/>
    <col min="4076" max="4076" width="8" style="1" customWidth="1"/>
    <col min="4077" max="4080" width="0" style="1" hidden="1" customWidth="1"/>
    <col min="4081" max="4081" width="15.28515625" style="1" customWidth="1"/>
    <col min="4082" max="4085" width="0" style="1" hidden="1" customWidth="1"/>
    <col min="4086" max="4086" width="14.85546875" style="1" customWidth="1"/>
    <col min="4087" max="4087" width="14" style="1" customWidth="1"/>
    <col min="4088" max="4088" width="7" style="1" customWidth="1"/>
    <col min="4089" max="4089" width="6.85546875" style="1" customWidth="1"/>
    <col min="4090" max="4090" width="12.42578125" style="1" customWidth="1"/>
    <col min="4091" max="4091" width="8.5703125" style="1" customWidth="1"/>
    <col min="4092" max="4092" width="13.5703125" style="1" customWidth="1"/>
    <col min="4093" max="4093" width="14.28515625" style="1" customWidth="1"/>
    <col min="4094" max="4302" width="9.140625" style="1"/>
    <col min="4303" max="4303" width="39.28515625" style="1" customWidth="1"/>
    <col min="4304" max="4327" width="0" style="1" hidden="1" customWidth="1"/>
    <col min="4328" max="4330" width="13.7109375" style="1" customWidth="1"/>
    <col min="4331" max="4331" width="13.140625" style="1" customWidth="1"/>
    <col min="4332" max="4332" width="8" style="1" customWidth="1"/>
    <col min="4333" max="4336" width="0" style="1" hidden="1" customWidth="1"/>
    <col min="4337" max="4337" width="15.28515625" style="1" customWidth="1"/>
    <col min="4338" max="4341" width="0" style="1" hidden="1" customWidth="1"/>
    <col min="4342" max="4342" width="14.85546875" style="1" customWidth="1"/>
    <col min="4343" max="4343" width="14" style="1" customWidth="1"/>
    <col min="4344" max="4344" width="7" style="1" customWidth="1"/>
    <col min="4345" max="4345" width="6.85546875" style="1" customWidth="1"/>
    <col min="4346" max="4346" width="12.42578125" style="1" customWidth="1"/>
    <col min="4347" max="4347" width="8.5703125" style="1" customWidth="1"/>
    <col min="4348" max="4348" width="13.5703125" style="1" customWidth="1"/>
    <col min="4349" max="4349" width="14.28515625" style="1" customWidth="1"/>
    <col min="4350" max="4558" width="9.140625" style="1"/>
    <col min="4559" max="4559" width="39.28515625" style="1" customWidth="1"/>
    <col min="4560" max="4583" width="0" style="1" hidden="1" customWidth="1"/>
    <col min="4584" max="4586" width="13.7109375" style="1" customWidth="1"/>
    <col min="4587" max="4587" width="13.140625" style="1" customWidth="1"/>
    <col min="4588" max="4588" width="8" style="1" customWidth="1"/>
    <col min="4589" max="4592" width="0" style="1" hidden="1" customWidth="1"/>
    <col min="4593" max="4593" width="15.28515625" style="1" customWidth="1"/>
    <col min="4594" max="4597" width="0" style="1" hidden="1" customWidth="1"/>
    <col min="4598" max="4598" width="14.85546875" style="1" customWidth="1"/>
    <col min="4599" max="4599" width="14" style="1" customWidth="1"/>
    <col min="4600" max="4600" width="7" style="1" customWidth="1"/>
    <col min="4601" max="4601" width="6.85546875" style="1" customWidth="1"/>
    <col min="4602" max="4602" width="12.42578125" style="1" customWidth="1"/>
    <col min="4603" max="4603" width="8.5703125" style="1" customWidth="1"/>
    <col min="4604" max="4604" width="13.5703125" style="1" customWidth="1"/>
    <col min="4605" max="4605" width="14.28515625" style="1" customWidth="1"/>
    <col min="4606" max="4814" width="9.140625" style="1"/>
    <col min="4815" max="4815" width="39.28515625" style="1" customWidth="1"/>
    <col min="4816" max="4839" width="0" style="1" hidden="1" customWidth="1"/>
    <col min="4840" max="4842" width="13.7109375" style="1" customWidth="1"/>
    <col min="4843" max="4843" width="13.140625" style="1" customWidth="1"/>
    <col min="4844" max="4844" width="8" style="1" customWidth="1"/>
    <col min="4845" max="4848" width="0" style="1" hidden="1" customWidth="1"/>
    <col min="4849" max="4849" width="15.28515625" style="1" customWidth="1"/>
    <col min="4850" max="4853" width="0" style="1" hidden="1" customWidth="1"/>
    <col min="4854" max="4854" width="14.85546875" style="1" customWidth="1"/>
    <col min="4855" max="4855" width="14" style="1" customWidth="1"/>
    <col min="4856" max="4856" width="7" style="1" customWidth="1"/>
    <col min="4857" max="4857" width="6.85546875" style="1" customWidth="1"/>
    <col min="4858" max="4858" width="12.42578125" style="1" customWidth="1"/>
    <col min="4859" max="4859" width="8.5703125" style="1" customWidth="1"/>
    <col min="4860" max="4860" width="13.5703125" style="1" customWidth="1"/>
    <col min="4861" max="4861" width="14.28515625" style="1" customWidth="1"/>
    <col min="4862" max="5070" width="9.140625" style="1"/>
    <col min="5071" max="5071" width="39.28515625" style="1" customWidth="1"/>
    <col min="5072" max="5095" width="0" style="1" hidden="1" customWidth="1"/>
    <col min="5096" max="5098" width="13.7109375" style="1" customWidth="1"/>
    <col min="5099" max="5099" width="13.140625" style="1" customWidth="1"/>
    <col min="5100" max="5100" width="8" style="1" customWidth="1"/>
    <col min="5101" max="5104" width="0" style="1" hidden="1" customWidth="1"/>
    <col min="5105" max="5105" width="15.28515625" style="1" customWidth="1"/>
    <col min="5106" max="5109" width="0" style="1" hidden="1" customWidth="1"/>
    <col min="5110" max="5110" width="14.85546875" style="1" customWidth="1"/>
    <col min="5111" max="5111" width="14" style="1" customWidth="1"/>
    <col min="5112" max="5112" width="7" style="1" customWidth="1"/>
    <col min="5113" max="5113" width="6.85546875" style="1" customWidth="1"/>
    <col min="5114" max="5114" width="12.42578125" style="1" customWidth="1"/>
    <col min="5115" max="5115" width="8.5703125" style="1" customWidth="1"/>
    <col min="5116" max="5116" width="13.5703125" style="1" customWidth="1"/>
    <col min="5117" max="5117" width="14.28515625" style="1" customWidth="1"/>
    <col min="5118" max="5326" width="9.140625" style="1"/>
    <col min="5327" max="5327" width="39.28515625" style="1" customWidth="1"/>
    <col min="5328" max="5351" width="0" style="1" hidden="1" customWidth="1"/>
    <col min="5352" max="5354" width="13.7109375" style="1" customWidth="1"/>
    <col min="5355" max="5355" width="13.140625" style="1" customWidth="1"/>
    <col min="5356" max="5356" width="8" style="1" customWidth="1"/>
    <col min="5357" max="5360" width="0" style="1" hidden="1" customWidth="1"/>
    <col min="5361" max="5361" width="15.28515625" style="1" customWidth="1"/>
    <col min="5362" max="5365" width="0" style="1" hidden="1" customWidth="1"/>
    <col min="5366" max="5366" width="14.85546875" style="1" customWidth="1"/>
    <col min="5367" max="5367" width="14" style="1" customWidth="1"/>
    <col min="5368" max="5368" width="7" style="1" customWidth="1"/>
    <col min="5369" max="5369" width="6.85546875" style="1" customWidth="1"/>
    <col min="5370" max="5370" width="12.42578125" style="1" customWidth="1"/>
    <col min="5371" max="5371" width="8.5703125" style="1" customWidth="1"/>
    <col min="5372" max="5372" width="13.5703125" style="1" customWidth="1"/>
    <col min="5373" max="5373" width="14.28515625" style="1" customWidth="1"/>
    <col min="5374" max="5582" width="9.140625" style="1"/>
    <col min="5583" max="5583" width="39.28515625" style="1" customWidth="1"/>
    <col min="5584" max="5607" width="0" style="1" hidden="1" customWidth="1"/>
    <col min="5608" max="5610" width="13.7109375" style="1" customWidth="1"/>
    <col min="5611" max="5611" width="13.140625" style="1" customWidth="1"/>
    <col min="5612" max="5612" width="8" style="1" customWidth="1"/>
    <col min="5613" max="5616" width="0" style="1" hidden="1" customWidth="1"/>
    <col min="5617" max="5617" width="15.28515625" style="1" customWidth="1"/>
    <col min="5618" max="5621" width="0" style="1" hidden="1" customWidth="1"/>
    <col min="5622" max="5622" width="14.85546875" style="1" customWidth="1"/>
    <col min="5623" max="5623" width="14" style="1" customWidth="1"/>
    <col min="5624" max="5624" width="7" style="1" customWidth="1"/>
    <col min="5625" max="5625" width="6.85546875" style="1" customWidth="1"/>
    <col min="5626" max="5626" width="12.42578125" style="1" customWidth="1"/>
    <col min="5627" max="5627" width="8.5703125" style="1" customWidth="1"/>
    <col min="5628" max="5628" width="13.5703125" style="1" customWidth="1"/>
    <col min="5629" max="5629" width="14.28515625" style="1" customWidth="1"/>
    <col min="5630" max="5838" width="9.140625" style="1"/>
    <col min="5839" max="5839" width="39.28515625" style="1" customWidth="1"/>
    <col min="5840" max="5863" width="0" style="1" hidden="1" customWidth="1"/>
    <col min="5864" max="5866" width="13.7109375" style="1" customWidth="1"/>
    <col min="5867" max="5867" width="13.140625" style="1" customWidth="1"/>
    <col min="5868" max="5868" width="8" style="1" customWidth="1"/>
    <col min="5869" max="5872" width="0" style="1" hidden="1" customWidth="1"/>
    <col min="5873" max="5873" width="15.28515625" style="1" customWidth="1"/>
    <col min="5874" max="5877" width="0" style="1" hidden="1" customWidth="1"/>
    <col min="5878" max="5878" width="14.85546875" style="1" customWidth="1"/>
    <col min="5879" max="5879" width="14" style="1" customWidth="1"/>
    <col min="5880" max="5880" width="7" style="1" customWidth="1"/>
    <col min="5881" max="5881" width="6.85546875" style="1" customWidth="1"/>
    <col min="5882" max="5882" width="12.42578125" style="1" customWidth="1"/>
    <col min="5883" max="5883" width="8.5703125" style="1" customWidth="1"/>
    <col min="5884" max="5884" width="13.5703125" style="1" customWidth="1"/>
    <col min="5885" max="5885" width="14.28515625" style="1" customWidth="1"/>
    <col min="5886" max="6094" width="9.140625" style="1"/>
    <col min="6095" max="6095" width="39.28515625" style="1" customWidth="1"/>
    <col min="6096" max="6119" width="0" style="1" hidden="1" customWidth="1"/>
    <col min="6120" max="6122" width="13.7109375" style="1" customWidth="1"/>
    <col min="6123" max="6123" width="13.140625" style="1" customWidth="1"/>
    <col min="6124" max="6124" width="8" style="1" customWidth="1"/>
    <col min="6125" max="6128" width="0" style="1" hidden="1" customWidth="1"/>
    <col min="6129" max="6129" width="15.28515625" style="1" customWidth="1"/>
    <col min="6130" max="6133" width="0" style="1" hidden="1" customWidth="1"/>
    <col min="6134" max="6134" width="14.85546875" style="1" customWidth="1"/>
    <col min="6135" max="6135" width="14" style="1" customWidth="1"/>
    <col min="6136" max="6136" width="7" style="1" customWidth="1"/>
    <col min="6137" max="6137" width="6.85546875" style="1" customWidth="1"/>
    <col min="6138" max="6138" width="12.42578125" style="1" customWidth="1"/>
    <col min="6139" max="6139" width="8.5703125" style="1" customWidth="1"/>
    <col min="6140" max="6140" width="13.5703125" style="1" customWidth="1"/>
    <col min="6141" max="6141" width="14.28515625" style="1" customWidth="1"/>
    <col min="6142" max="6350" width="9.140625" style="1"/>
    <col min="6351" max="6351" width="39.28515625" style="1" customWidth="1"/>
    <col min="6352" max="6375" width="0" style="1" hidden="1" customWidth="1"/>
    <col min="6376" max="6378" width="13.7109375" style="1" customWidth="1"/>
    <col min="6379" max="6379" width="13.140625" style="1" customWidth="1"/>
    <col min="6380" max="6380" width="8" style="1" customWidth="1"/>
    <col min="6381" max="6384" width="0" style="1" hidden="1" customWidth="1"/>
    <col min="6385" max="6385" width="15.28515625" style="1" customWidth="1"/>
    <col min="6386" max="6389" width="0" style="1" hidden="1" customWidth="1"/>
    <col min="6390" max="6390" width="14.85546875" style="1" customWidth="1"/>
    <col min="6391" max="6391" width="14" style="1" customWidth="1"/>
    <col min="6392" max="6392" width="7" style="1" customWidth="1"/>
    <col min="6393" max="6393" width="6.85546875" style="1" customWidth="1"/>
    <col min="6394" max="6394" width="12.42578125" style="1" customWidth="1"/>
    <col min="6395" max="6395" width="8.5703125" style="1" customWidth="1"/>
    <col min="6396" max="6396" width="13.5703125" style="1" customWidth="1"/>
    <col min="6397" max="6397" width="14.28515625" style="1" customWidth="1"/>
    <col min="6398" max="6606" width="9.140625" style="1"/>
    <col min="6607" max="6607" width="39.28515625" style="1" customWidth="1"/>
    <col min="6608" max="6631" width="0" style="1" hidden="1" customWidth="1"/>
    <col min="6632" max="6634" width="13.7109375" style="1" customWidth="1"/>
    <col min="6635" max="6635" width="13.140625" style="1" customWidth="1"/>
    <col min="6636" max="6636" width="8" style="1" customWidth="1"/>
    <col min="6637" max="6640" width="0" style="1" hidden="1" customWidth="1"/>
    <col min="6641" max="6641" width="15.28515625" style="1" customWidth="1"/>
    <col min="6642" max="6645" width="0" style="1" hidden="1" customWidth="1"/>
    <col min="6646" max="6646" width="14.85546875" style="1" customWidth="1"/>
    <col min="6647" max="6647" width="14" style="1" customWidth="1"/>
    <col min="6648" max="6648" width="7" style="1" customWidth="1"/>
    <col min="6649" max="6649" width="6.85546875" style="1" customWidth="1"/>
    <col min="6650" max="6650" width="12.42578125" style="1" customWidth="1"/>
    <col min="6651" max="6651" width="8.5703125" style="1" customWidth="1"/>
    <col min="6652" max="6652" width="13.5703125" style="1" customWidth="1"/>
    <col min="6653" max="6653" width="14.28515625" style="1" customWidth="1"/>
    <col min="6654" max="6862" width="9.140625" style="1"/>
    <col min="6863" max="6863" width="39.28515625" style="1" customWidth="1"/>
    <col min="6864" max="6887" width="0" style="1" hidden="1" customWidth="1"/>
    <col min="6888" max="6890" width="13.7109375" style="1" customWidth="1"/>
    <col min="6891" max="6891" width="13.140625" style="1" customWidth="1"/>
    <col min="6892" max="6892" width="8" style="1" customWidth="1"/>
    <col min="6893" max="6896" width="0" style="1" hidden="1" customWidth="1"/>
    <col min="6897" max="6897" width="15.28515625" style="1" customWidth="1"/>
    <col min="6898" max="6901" width="0" style="1" hidden="1" customWidth="1"/>
    <col min="6902" max="6902" width="14.85546875" style="1" customWidth="1"/>
    <col min="6903" max="6903" width="14" style="1" customWidth="1"/>
    <col min="6904" max="6904" width="7" style="1" customWidth="1"/>
    <col min="6905" max="6905" width="6.85546875" style="1" customWidth="1"/>
    <col min="6906" max="6906" width="12.42578125" style="1" customWidth="1"/>
    <col min="6907" max="6907" width="8.5703125" style="1" customWidth="1"/>
    <col min="6908" max="6908" width="13.5703125" style="1" customWidth="1"/>
    <col min="6909" max="6909" width="14.28515625" style="1" customWidth="1"/>
    <col min="6910" max="7118" width="9.140625" style="1"/>
    <col min="7119" max="7119" width="39.28515625" style="1" customWidth="1"/>
    <col min="7120" max="7143" width="0" style="1" hidden="1" customWidth="1"/>
    <col min="7144" max="7146" width="13.7109375" style="1" customWidth="1"/>
    <col min="7147" max="7147" width="13.140625" style="1" customWidth="1"/>
    <col min="7148" max="7148" width="8" style="1" customWidth="1"/>
    <col min="7149" max="7152" width="0" style="1" hidden="1" customWidth="1"/>
    <col min="7153" max="7153" width="15.28515625" style="1" customWidth="1"/>
    <col min="7154" max="7157" width="0" style="1" hidden="1" customWidth="1"/>
    <col min="7158" max="7158" width="14.85546875" style="1" customWidth="1"/>
    <col min="7159" max="7159" width="14" style="1" customWidth="1"/>
    <col min="7160" max="7160" width="7" style="1" customWidth="1"/>
    <col min="7161" max="7161" width="6.85546875" style="1" customWidth="1"/>
    <col min="7162" max="7162" width="12.42578125" style="1" customWidth="1"/>
    <col min="7163" max="7163" width="8.5703125" style="1" customWidth="1"/>
    <col min="7164" max="7164" width="13.5703125" style="1" customWidth="1"/>
    <col min="7165" max="7165" width="14.28515625" style="1" customWidth="1"/>
    <col min="7166" max="7374" width="9.140625" style="1"/>
    <col min="7375" max="7375" width="39.28515625" style="1" customWidth="1"/>
    <col min="7376" max="7399" width="0" style="1" hidden="1" customWidth="1"/>
    <col min="7400" max="7402" width="13.7109375" style="1" customWidth="1"/>
    <col min="7403" max="7403" width="13.140625" style="1" customWidth="1"/>
    <col min="7404" max="7404" width="8" style="1" customWidth="1"/>
    <col min="7405" max="7408" width="0" style="1" hidden="1" customWidth="1"/>
    <col min="7409" max="7409" width="15.28515625" style="1" customWidth="1"/>
    <col min="7410" max="7413" width="0" style="1" hidden="1" customWidth="1"/>
    <col min="7414" max="7414" width="14.85546875" style="1" customWidth="1"/>
    <col min="7415" max="7415" width="14" style="1" customWidth="1"/>
    <col min="7416" max="7416" width="7" style="1" customWidth="1"/>
    <col min="7417" max="7417" width="6.85546875" style="1" customWidth="1"/>
    <col min="7418" max="7418" width="12.42578125" style="1" customWidth="1"/>
    <col min="7419" max="7419" width="8.5703125" style="1" customWidth="1"/>
    <col min="7420" max="7420" width="13.5703125" style="1" customWidth="1"/>
    <col min="7421" max="7421" width="14.28515625" style="1" customWidth="1"/>
    <col min="7422" max="7630" width="9.140625" style="1"/>
    <col min="7631" max="7631" width="39.28515625" style="1" customWidth="1"/>
    <col min="7632" max="7655" width="0" style="1" hidden="1" customWidth="1"/>
    <col min="7656" max="7658" width="13.7109375" style="1" customWidth="1"/>
    <col min="7659" max="7659" width="13.140625" style="1" customWidth="1"/>
    <col min="7660" max="7660" width="8" style="1" customWidth="1"/>
    <col min="7661" max="7664" width="0" style="1" hidden="1" customWidth="1"/>
    <col min="7665" max="7665" width="15.28515625" style="1" customWidth="1"/>
    <col min="7666" max="7669" width="0" style="1" hidden="1" customWidth="1"/>
    <col min="7670" max="7670" width="14.85546875" style="1" customWidth="1"/>
    <col min="7671" max="7671" width="14" style="1" customWidth="1"/>
    <col min="7672" max="7672" width="7" style="1" customWidth="1"/>
    <col min="7673" max="7673" width="6.85546875" style="1" customWidth="1"/>
    <col min="7674" max="7674" width="12.42578125" style="1" customWidth="1"/>
    <col min="7675" max="7675" width="8.5703125" style="1" customWidth="1"/>
    <col min="7676" max="7676" width="13.5703125" style="1" customWidth="1"/>
    <col min="7677" max="7677" width="14.28515625" style="1" customWidth="1"/>
    <col min="7678" max="7886" width="9.140625" style="1"/>
    <col min="7887" max="7887" width="39.28515625" style="1" customWidth="1"/>
    <col min="7888" max="7911" width="0" style="1" hidden="1" customWidth="1"/>
    <col min="7912" max="7914" width="13.7109375" style="1" customWidth="1"/>
    <col min="7915" max="7915" width="13.140625" style="1" customWidth="1"/>
    <col min="7916" max="7916" width="8" style="1" customWidth="1"/>
    <col min="7917" max="7920" width="0" style="1" hidden="1" customWidth="1"/>
    <col min="7921" max="7921" width="15.28515625" style="1" customWidth="1"/>
    <col min="7922" max="7925" width="0" style="1" hidden="1" customWidth="1"/>
    <col min="7926" max="7926" width="14.85546875" style="1" customWidth="1"/>
    <col min="7927" max="7927" width="14" style="1" customWidth="1"/>
    <col min="7928" max="7928" width="7" style="1" customWidth="1"/>
    <col min="7929" max="7929" width="6.85546875" style="1" customWidth="1"/>
    <col min="7930" max="7930" width="12.42578125" style="1" customWidth="1"/>
    <col min="7931" max="7931" width="8.5703125" style="1" customWidth="1"/>
    <col min="7932" max="7932" width="13.5703125" style="1" customWidth="1"/>
    <col min="7933" max="7933" width="14.28515625" style="1" customWidth="1"/>
    <col min="7934" max="8142" width="9.140625" style="1"/>
    <col min="8143" max="8143" width="39.28515625" style="1" customWidth="1"/>
    <col min="8144" max="8167" width="0" style="1" hidden="1" customWidth="1"/>
    <col min="8168" max="8170" width="13.7109375" style="1" customWidth="1"/>
    <col min="8171" max="8171" width="13.140625" style="1" customWidth="1"/>
    <col min="8172" max="8172" width="8" style="1" customWidth="1"/>
    <col min="8173" max="8176" width="0" style="1" hidden="1" customWidth="1"/>
    <col min="8177" max="8177" width="15.28515625" style="1" customWidth="1"/>
    <col min="8178" max="8181" width="0" style="1" hidden="1" customWidth="1"/>
    <col min="8182" max="8182" width="14.85546875" style="1" customWidth="1"/>
    <col min="8183" max="8183" width="14" style="1" customWidth="1"/>
    <col min="8184" max="8184" width="7" style="1" customWidth="1"/>
    <col min="8185" max="8185" width="6.85546875" style="1" customWidth="1"/>
    <col min="8186" max="8186" width="12.42578125" style="1" customWidth="1"/>
    <col min="8187" max="8187" width="8.5703125" style="1" customWidth="1"/>
    <col min="8188" max="8188" width="13.5703125" style="1" customWidth="1"/>
    <col min="8189" max="8189" width="14.28515625" style="1" customWidth="1"/>
    <col min="8190" max="8398" width="9.140625" style="1"/>
    <col min="8399" max="8399" width="39.28515625" style="1" customWidth="1"/>
    <col min="8400" max="8423" width="0" style="1" hidden="1" customWidth="1"/>
    <col min="8424" max="8426" width="13.7109375" style="1" customWidth="1"/>
    <col min="8427" max="8427" width="13.140625" style="1" customWidth="1"/>
    <col min="8428" max="8428" width="8" style="1" customWidth="1"/>
    <col min="8429" max="8432" width="0" style="1" hidden="1" customWidth="1"/>
    <col min="8433" max="8433" width="15.28515625" style="1" customWidth="1"/>
    <col min="8434" max="8437" width="0" style="1" hidden="1" customWidth="1"/>
    <col min="8438" max="8438" width="14.85546875" style="1" customWidth="1"/>
    <col min="8439" max="8439" width="14" style="1" customWidth="1"/>
    <col min="8440" max="8440" width="7" style="1" customWidth="1"/>
    <col min="8441" max="8441" width="6.85546875" style="1" customWidth="1"/>
    <col min="8442" max="8442" width="12.42578125" style="1" customWidth="1"/>
    <col min="8443" max="8443" width="8.5703125" style="1" customWidth="1"/>
    <col min="8444" max="8444" width="13.5703125" style="1" customWidth="1"/>
    <col min="8445" max="8445" width="14.28515625" style="1" customWidth="1"/>
    <col min="8446" max="8654" width="9.140625" style="1"/>
    <col min="8655" max="8655" width="39.28515625" style="1" customWidth="1"/>
    <col min="8656" max="8679" width="0" style="1" hidden="1" customWidth="1"/>
    <col min="8680" max="8682" width="13.7109375" style="1" customWidth="1"/>
    <col min="8683" max="8683" width="13.140625" style="1" customWidth="1"/>
    <col min="8684" max="8684" width="8" style="1" customWidth="1"/>
    <col min="8685" max="8688" width="0" style="1" hidden="1" customWidth="1"/>
    <col min="8689" max="8689" width="15.28515625" style="1" customWidth="1"/>
    <col min="8690" max="8693" width="0" style="1" hidden="1" customWidth="1"/>
    <col min="8694" max="8694" width="14.85546875" style="1" customWidth="1"/>
    <col min="8695" max="8695" width="14" style="1" customWidth="1"/>
    <col min="8696" max="8696" width="7" style="1" customWidth="1"/>
    <col min="8697" max="8697" width="6.85546875" style="1" customWidth="1"/>
    <col min="8698" max="8698" width="12.42578125" style="1" customWidth="1"/>
    <col min="8699" max="8699" width="8.5703125" style="1" customWidth="1"/>
    <col min="8700" max="8700" width="13.5703125" style="1" customWidth="1"/>
    <col min="8701" max="8701" width="14.28515625" style="1" customWidth="1"/>
    <col min="8702" max="8910" width="9.140625" style="1"/>
    <col min="8911" max="8911" width="39.28515625" style="1" customWidth="1"/>
    <col min="8912" max="8935" width="0" style="1" hidden="1" customWidth="1"/>
    <col min="8936" max="8938" width="13.7109375" style="1" customWidth="1"/>
    <col min="8939" max="8939" width="13.140625" style="1" customWidth="1"/>
    <col min="8940" max="8940" width="8" style="1" customWidth="1"/>
    <col min="8941" max="8944" width="0" style="1" hidden="1" customWidth="1"/>
    <col min="8945" max="8945" width="15.28515625" style="1" customWidth="1"/>
    <col min="8946" max="8949" width="0" style="1" hidden="1" customWidth="1"/>
    <col min="8950" max="8950" width="14.85546875" style="1" customWidth="1"/>
    <col min="8951" max="8951" width="14" style="1" customWidth="1"/>
    <col min="8952" max="8952" width="7" style="1" customWidth="1"/>
    <col min="8953" max="8953" width="6.85546875" style="1" customWidth="1"/>
    <col min="8954" max="8954" width="12.42578125" style="1" customWidth="1"/>
    <col min="8955" max="8955" width="8.5703125" style="1" customWidth="1"/>
    <col min="8956" max="8956" width="13.5703125" style="1" customWidth="1"/>
    <col min="8957" max="8957" width="14.28515625" style="1" customWidth="1"/>
    <col min="8958" max="9166" width="9.140625" style="1"/>
    <col min="9167" max="9167" width="39.28515625" style="1" customWidth="1"/>
    <col min="9168" max="9191" width="0" style="1" hidden="1" customWidth="1"/>
    <col min="9192" max="9194" width="13.7109375" style="1" customWidth="1"/>
    <col min="9195" max="9195" width="13.140625" style="1" customWidth="1"/>
    <col min="9196" max="9196" width="8" style="1" customWidth="1"/>
    <col min="9197" max="9200" width="0" style="1" hidden="1" customWidth="1"/>
    <col min="9201" max="9201" width="15.28515625" style="1" customWidth="1"/>
    <col min="9202" max="9205" width="0" style="1" hidden="1" customWidth="1"/>
    <col min="9206" max="9206" width="14.85546875" style="1" customWidth="1"/>
    <col min="9207" max="9207" width="14" style="1" customWidth="1"/>
    <col min="9208" max="9208" width="7" style="1" customWidth="1"/>
    <col min="9209" max="9209" width="6.85546875" style="1" customWidth="1"/>
    <col min="9210" max="9210" width="12.42578125" style="1" customWidth="1"/>
    <col min="9211" max="9211" width="8.5703125" style="1" customWidth="1"/>
    <col min="9212" max="9212" width="13.5703125" style="1" customWidth="1"/>
    <col min="9213" max="9213" width="14.28515625" style="1" customWidth="1"/>
    <col min="9214" max="9422" width="9.140625" style="1"/>
    <col min="9423" max="9423" width="39.28515625" style="1" customWidth="1"/>
    <col min="9424" max="9447" width="0" style="1" hidden="1" customWidth="1"/>
    <col min="9448" max="9450" width="13.7109375" style="1" customWidth="1"/>
    <col min="9451" max="9451" width="13.140625" style="1" customWidth="1"/>
    <col min="9452" max="9452" width="8" style="1" customWidth="1"/>
    <col min="9453" max="9456" width="0" style="1" hidden="1" customWidth="1"/>
    <col min="9457" max="9457" width="15.28515625" style="1" customWidth="1"/>
    <col min="9458" max="9461" width="0" style="1" hidden="1" customWidth="1"/>
    <col min="9462" max="9462" width="14.85546875" style="1" customWidth="1"/>
    <col min="9463" max="9463" width="14" style="1" customWidth="1"/>
    <col min="9464" max="9464" width="7" style="1" customWidth="1"/>
    <col min="9465" max="9465" width="6.85546875" style="1" customWidth="1"/>
    <col min="9466" max="9466" width="12.42578125" style="1" customWidth="1"/>
    <col min="9467" max="9467" width="8.5703125" style="1" customWidth="1"/>
    <col min="9468" max="9468" width="13.5703125" style="1" customWidth="1"/>
    <col min="9469" max="9469" width="14.28515625" style="1" customWidth="1"/>
    <col min="9470" max="9678" width="9.140625" style="1"/>
    <col min="9679" max="9679" width="39.28515625" style="1" customWidth="1"/>
    <col min="9680" max="9703" width="0" style="1" hidden="1" customWidth="1"/>
    <col min="9704" max="9706" width="13.7109375" style="1" customWidth="1"/>
    <col min="9707" max="9707" width="13.140625" style="1" customWidth="1"/>
    <col min="9708" max="9708" width="8" style="1" customWidth="1"/>
    <col min="9709" max="9712" width="0" style="1" hidden="1" customWidth="1"/>
    <col min="9713" max="9713" width="15.28515625" style="1" customWidth="1"/>
    <col min="9714" max="9717" width="0" style="1" hidden="1" customWidth="1"/>
    <col min="9718" max="9718" width="14.85546875" style="1" customWidth="1"/>
    <col min="9719" max="9719" width="14" style="1" customWidth="1"/>
    <col min="9720" max="9720" width="7" style="1" customWidth="1"/>
    <col min="9721" max="9721" width="6.85546875" style="1" customWidth="1"/>
    <col min="9722" max="9722" width="12.42578125" style="1" customWidth="1"/>
    <col min="9723" max="9723" width="8.5703125" style="1" customWidth="1"/>
    <col min="9724" max="9724" width="13.5703125" style="1" customWidth="1"/>
    <col min="9725" max="9725" width="14.28515625" style="1" customWidth="1"/>
    <col min="9726" max="9934" width="9.140625" style="1"/>
    <col min="9935" max="9935" width="39.28515625" style="1" customWidth="1"/>
    <col min="9936" max="9959" width="0" style="1" hidden="1" customWidth="1"/>
    <col min="9960" max="9962" width="13.7109375" style="1" customWidth="1"/>
    <col min="9963" max="9963" width="13.140625" style="1" customWidth="1"/>
    <col min="9964" max="9964" width="8" style="1" customWidth="1"/>
    <col min="9965" max="9968" width="0" style="1" hidden="1" customWidth="1"/>
    <col min="9969" max="9969" width="15.28515625" style="1" customWidth="1"/>
    <col min="9970" max="9973" width="0" style="1" hidden="1" customWidth="1"/>
    <col min="9974" max="9974" width="14.85546875" style="1" customWidth="1"/>
    <col min="9975" max="9975" width="14" style="1" customWidth="1"/>
    <col min="9976" max="9976" width="7" style="1" customWidth="1"/>
    <col min="9977" max="9977" width="6.85546875" style="1" customWidth="1"/>
    <col min="9978" max="9978" width="12.42578125" style="1" customWidth="1"/>
    <col min="9979" max="9979" width="8.5703125" style="1" customWidth="1"/>
    <col min="9980" max="9980" width="13.5703125" style="1" customWidth="1"/>
    <col min="9981" max="9981" width="14.28515625" style="1" customWidth="1"/>
    <col min="9982" max="10190" width="9.140625" style="1"/>
    <col min="10191" max="10191" width="39.28515625" style="1" customWidth="1"/>
    <col min="10192" max="10215" width="0" style="1" hidden="1" customWidth="1"/>
    <col min="10216" max="10218" width="13.7109375" style="1" customWidth="1"/>
    <col min="10219" max="10219" width="13.140625" style="1" customWidth="1"/>
    <col min="10220" max="10220" width="8" style="1" customWidth="1"/>
    <col min="10221" max="10224" width="0" style="1" hidden="1" customWidth="1"/>
    <col min="10225" max="10225" width="15.28515625" style="1" customWidth="1"/>
    <col min="10226" max="10229" width="0" style="1" hidden="1" customWidth="1"/>
    <col min="10230" max="10230" width="14.85546875" style="1" customWidth="1"/>
    <col min="10231" max="10231" width="14" style="1" customWidth="1"/>
    <col min="10232" max="10232" width="7" style="1" customWidth="1"/>
    <col min="10233" max="10233" width="6.85546875" style="1" customWidth="1"/>
    <col min="10234" max="10234" width="12.42578125" style="1" customWidth="1"/>
    <col min="10235" max="10235" width="8.5703125" style="1" customWidth="1"/>
    <col min="10236" max="10236" width="13.5703125" style="1" customWidth="1"/>
    <col min="10237" max="10237" width="14.28515625" style="1" customWidth="1"/>
    <col min="10238" max="10446" width="9.140625" style="1"/>
    <col min="10447" max="10447" width="39.28515625" style="1" customWidth="1"/>
    <col min="10448" max="10471" width="0" style="1" hidden="1" customWidth="1"/>
    <col min="10472" max="10474" width="13.7109375" style="1" customWidth="1"/>
    <col min="10475" max="10475" width="13.140625" style="1" customWidth="1"/>
    <col min="10476" max="10476" width="8" style="1" customWidth="1"/>
    <col min="10477" max="10480" width="0" style="1" hidden="1" customWidth="1"/>
    <col min="10481" max="10481" width="15.28515625" style="1" customWidth="1"/>
    <col min="10482" max="10485" width="0" style="1" hidden="1" customWidth="1"/>
    <col min="10486" max="10486" width="14.85546875" style="1" customWidth="1"/>
    <col min="10487" max="10487" width="14" style="1" customWidth="1"/>
    <col min="10488" max="10488" width="7" style="1" customWidth="1"/>
    <col min="10489" max="10489" width="6.85546875" style="1" customWidth="1"/>
    <col min="10490" max="10490" width="12.42578125" style="1" customWidth="1"/>
    <col min="10491" max="10491" width="8.5703125" style="1" customWidth="1"/>
    <col min="10492" max="10492" width="13.5703125" style="1" customWidth="1"/>
    <col min="10493" max="10493" width="14.28515625" style="1" customWidth="1"/>
    <col min="10494" max="10702" width="9.140625" style="1"/>
    <col min="10703" max="10703" width="39.28515625" style="1" customWidth="1"/>
    <col min="10704" max="10727" width="0" style="1" hidden="1" customWidth="1"/>
    <col min="10728" max="10730" width="13.7109375" style="1" customWidth="1"/>
    <col min="10731" max="10731" width="13.140625" style="1" customWidth="1"/>
    <col min="10732" max="10732" width="8" style="1" customWidth="1"/>
    <col min="10733" max="10736" width="0" style="1" hidden="1" customWidth="1"/>
    <col min="10737" max="10737" width="15.28515625" style="1" customWidth="1"/>
    <col min="10738" max="10741" width="0" style="1" hidden="1" customWidth="1"/>
    <col min="10742" max="10742" width="14.85546875" style="1" customWidth="1"/>
    <col min="10743" max="10743" width="14" style="1" customWidth="1"/>
    <col min="10744" max="10744" width="7" style="1" customWidth="1"/>
    <col min="10745" max="10745" width="6.85546875" style="1" customWidth="1"/>
    <col min="10746" max="10746" width="12.42578125" style="1" customWidth="1"/>
    <col min="10747" max="10747" width="8.5703125" style="1" customWidth="1"/>
    <col min="10748" max="10748" width="13.5703125" style="1" customWidth="1"/>
    <col min="10749" max="10749" width="14.28515625" style="1" customWidth="1"/>
    <col min="10750" max="10958" width="9.140625" style="1"/>
    <col min="10959" max="10959" width="39.28515625" style="1" customWidth="1"/>
    <col min="10960" max="10983" width="0" style="1" hidden="1" customWidth="1"/>
    <col min="10984" max="10986" width="13.7109375" style="1" customWidth="1"/>
    <col min="10987" max="10987" width="13.140625" style="1" customWidth="1"/>
    <col min="10988" max="10988" width="8" style="1" customWidth="1"/>
    <col min="10989" max="10992" width="0" style="1" hidden="1" customWidth="1"/>
    <col min="10993" max="10993" width="15.28515625" style="1" customWidth="1"/>
    <col min="10994" max="10997" width="0" style="1" hidden="1" customWidth="1"/>
    <col min="10998" max="10998" width="14.85546875" style="1" customWidth="1"/>
    <col min="10999" max="10999" width="14" style="1" customWidth="1"/>
    <col min="11000" max="11000" width="7" style="1" customWidth="1"/>
    <col min="11001" max="11001" width="6.85546875" style="1" customWidth="1"/>
    <col min="11002" max="11002" width="12.42578125" style="1" customWidth="1"/>
    <col min="11003" max="11003" width="8.5703125" style="1" customWidth="1"/>
    <col min="11004" max="11004" width="13.5703125" style="1" customWidth="1"/>
    <col min="11005" max="11005" width="14.28515625" style="1" customWidth="1"/>
    <col min="11006" max="11214" width="9.140625" style="1"/>
    <col min="11215" max="11215" width="39.28515625" style="1" customWidth="1"/>
    <col min="11216" max="11239" width="0" style="1" hidden="1" customWidth="1"/>
    <col min="11240" max="11242" width="13.7109375" style="1" customWidth="1"/>
    <col min="11243" max="11243" width="13.140625" style="1" customWidth="1"/>
    <col min="11244" max="11244" width="8" style="1" customWidth="1"/>
    <col min="11245" max="11248" width="0" style="1" hidden="1" customWidth="1"/>
    <col min="11249" max="11249" width="15.28515625" style="1" customWidth="1"/>
    <col min="11250" max="11253" width="0" style="1" hidden="1" customWidth="1"/>
    <col min="11254" max="11254" width="14.85546875" style="1" customWidth="1"/>
    <col min="11255" max="11255" width="14" style="1" customWidth="1"/>
    <col min="11256" max="11256" width="7" style="1" customWidth="1"/>
    <col min="11257" max="11257" width="6.85546875" style="1" customWidth="1"/>
    <col min="11258" max="11258" width="12.42578125" style="1" customWidth="1"/>
    <col min="11259" max="11259" width="8.5703125" style="1" customWidth="1"/>
    <col min="11260" max="11260" width="13.5703125" style="1" customWidth="1"/>
    <col min="11261" max="11261" width="14.28515625" style="1" customWidth="1"/>
    <col min="11262" max="11470" width="9.140625" style="1"/>
    <col min="11471" max="11471" width="39.28515625" style="1" customWidth="1"/>
    <col min="11472" max="11495" width="0" style="1" hidden="1" customWidth="1"/>
    <col min="11496" max="11498" width="13.7109375" style="1" customWidth="1"/>
    <col min="11499" max="11499" width="13.140625" style="1" customWidth="1"/>
    <col min="11500" max="11500" width="8" style="1" customWidth="1"/>
    <col min="11501" max="11504" width="0" style="1" hidden="1" customWidth="1"/>
    <col min="11505" max="11505" width="15.28515625" style="1" customWidth="1"/>
    <col min="11506" max="11509" width="0" style="1" hidden="1" customWidth="1"/>
    <col min="11510" max="11510" width="14.85546875" style="1" customWidth="1"/>
    <col min="11511" max="11511" width="14" style="1" customWidth="1"/>
    <col min="11512" max="11512" width="7" style="1" customWidth="1"/>
    <col min="11513" max="11513" width="6.85546875" style="1" customWidth="1"/>
    <col min="11514" max="11514" width="12.42578125" style="1" customWidth="1"/>
    <col min="11515" max="11515" width="8.5703125" style="1" customWidth="1"/>
    <col min="11516" max="11516" width="13.5703125" style="1" customWidth="1"/>
    <col min="11517" max="11517" width="14.28515625" style="1" customWidth="1"/>
    <col min="11518" max="11726" width="9.140625" style="1"/>
    <col min="11727" max="11727" width="39.28515625" style="1" customWidth="1"/>
    <col min="11728" max="11751" width="0" style="1" hidden="1" customWidth="1"/>
    <col min="11752" max="11754" width="13.7109375" style="1" customWidth="1"/>
    <col min="11755" max="11755" width="13.140625" style="1" customWidth="1"/>
    <col min="11756" max="11756" width="8" style="1" customWidth="1"/>
    <col min="11757" max="11760" width="0" style="1" hidden="1" customWidth="1"/>
    <col min="11761" max="11761" width="15.28515625" style="1" customWidth="1"/>
    <col min="11762" max="11765" width="0" style="1" hidden="1" customWidth="1"/>
    <col min="11766" max="11766" width="14.85546875" style="1" customWidth="1"/>
    <col min="11767" max="11767" width="14" style="1" customWidth="1"/>
    <col min="11768" max="11768" width="7" style="1" customWidth="1"/>
    <col min="11769" max="11769" width="6.85546875" style="1" customWidth="1"/>
    <col min="11770" max="11770" width="12.42578125" style="1" customWidth="1"/>
    <col min="11771" max="11771" width="8.5703125" style="1" customWidth="1"/>
    <col min="11772" max="11772" width="13.5703125" style="1" customWidth="1"/>
    <col min="11773" max="11773" width="14.28515625" style="1" customWidth="1"/>
    <col min="11774" max="11982" width="9.140625" style="1"/>
    <col min="11983" max="11983" width="39.28515625" style="1" customWidth="1"/>
    <col min="11984" max="12007" width="0" style="1" hidden="1" customWidth="1"/>
    <col min="12008" max="12010" width="13.7109375" style="1" customWidth="1"/>
    <col min="12011" max="12011" width="13.140625" style="1" customWidth="1"/>
    <col min="12012" max="12012" width="8" style="1" customWidth="1"/>
    <col min="12013" max="12016" width="0" style="1" hidden="1" customWidth="1"/>
    <col min="12017" max="12017" width="15.28515625" style="1" customWidth="1"/>
    <col min="12018" max="12021" width="0" style="1" hidden="1" customWidth="1"/>
    <col min="12022" max="12022" width="14.85546875" style="1" customWidth="1"/>
    <col min="12023" max="12023" width="14" style="1" customWidth="1"/>
    <col min="12024" max="12024" width="7" style="1" customWidth="1"/>
    <col min="12025" max="12025" width="6.85546875" style="1" customWidth="1"/>
    <col min="12026" max="12026" width="12.42578125" style="1" customWidth="1"/>
    <col min="12027" max="12027" width="8.5703125" style="1" customWidth="1"/>
    <col min="12028" max="12028" width="13.5703125" style="1" customWidth="1"/>
    <col min="12029" max="12029" width="14.28515625" style="1" customWidth="1"/>
    <col min="12030" max="12238" width="9.140625" style="1"/>
    <col min="12239" max="12239" width="39.28515625" style="1" customWidth="1"/>
    <col min="12240" max="12263" width="0" style="1" hidden="1" customWidth="1"/>
    <col min="12264" max="12266" width="13.7109375" style="1" customWidth="1"/>
    <col min="12267" max="12267" width="13.140625" style="1" customWidth="1"/>
    <col min="12268" max="12268" width="8" style="1" customWidth="1"/>
    <col min="12269" max="12272" width="0" style="1" hidden="1" customWidth="1"/>
    <col min="12273" max="12273" width="15.28515625" style="1" customWidth="1"/>
    <col min="12274" max="12277" width="0" style="1" hidden="1" customWidth="1"/>
    <col min="12278" max="12278" width="14.85546875" style="1" customWidth="1"/>
    <col min="12279" max="12279" width="14" style="1" customWidth="1"/>
    <col min="12280" max="12280" width="7" style="1" customWidth="1"/>
    <col min="12281" max="12281" width="6.85546875" style="1" customWidth="1"/>
    <col min="12282" max="12282" width="12.42578125" style="1" customWidth="1"/>
    <col min="12283" max="12283" width="8.5703125" style="1" customWidth="1"/>
    <col min="12284" max="12284" width="13.5703125" style="1" customWidth="1"/>
    <col min="12285" max="12285" width="14.28515625" style="1" customWidth="1"/>
    <col min="12286" max="12494" width="9.140625" style="1"/>
    <col min="12495" max="12495" width="39.28515625" style="1" customWidth="1"/>
    <col min="12496" max="12519" width="0" style="1" hidden="1" customWidth="1"/>
    <col min="12520" max="12522" width="13.7109375" style="1" customWidth="1"/>
    <col min="12523" max="12523" width="13.140625" style="1" customWidth="1"/>
    <col min="12524" max="12524" width="8" style="1" customWidth="1"/>
    <col min="12525" max="12528" width="0" style="1" hidden="1" customWidth="1"/>
    <col min="12529" max="12529" width="15.28515625" style="1" customWidth="1"/>
    <col min="12530" max="12533" width="0" style="1" hidden="1" customWidth="1"/>
    <col min="12534" max="12534" width="14.85546875" style="1" customWidth="1"/>
    <col min="12535" max="12535" width="14" style="1" customWidth="1"/>
    <col min="12536" max="12536" width="7" style="1" customWidth="1"/>
    <col min="12537" max="12537" width="6.85546875" style="1" customWidth="1"/>
    <col min="12538" max="12538" width="12.42578125" style="1" customWidth="1"/>
    <col min="12539" max="12539" width="8.5703125" style="1" customWidth="1"/>
    <col min="12540" max="12540" width="13.5703125" style="1" customWidth="1"/>
    <col min="12541" max="12541" width="14.28515625" style="1" customWidth="1"/>
    <col min="12542" max="12750" width="9.140625" style="1"/>
    <col min="12751" max="12751" width="39.28515625" style="1" customWidth="1"/>
    <col min="12752" max="12775" width="0" style="1" hidden="1" customWidth="1"/>
    <col min="12776" max="12778" width="13.7109375" style="1" customWidth="1"/>
    <col min="12779" max="12779" width="13.140625" style="1" customWidth="1"/>
    <col min="12780" max="12780" width="8" style="1" customWidth="1"/>
    <col min="12781" max="12784" width="0" style="1" hidden="1" customWidth="1"/>
    <col min="12785" max="12785" width="15.28515625" style="1" customWidth="1"/>
    <col min="12786" max="12789" width="0" style="1" hidden="1" customWidth="1"/>
    <col min="12790" max="12790" width="14.85546875" style="1" customWidth="1"/>
    <col min="12791" max="12791" width="14" style="1" customWidth="1"/>
    <col min="12792" max="12792" width="7" style="1" customWidth="1"/>
    <col min="12793" max="12793" width="6.85546875" style="1" customWidth="1"/>
    <col min="12794" max="12794" width="12.42578125" style="1" customWidth="1"/>
    <col min="12795" max="12795" width="8.5703125" style="1" customWidth="1"/>
    <col min="12796" max="12796" width="13.5703125" style="1" customWidth="1"/>
    <col min="12797" max="12797" width="14.28515625" style="1" customWidth="1"/>
    <col min="12798" max="13006" width="9.140625" style="1"/>
    <col min="13007" max="13007" width="39.28515625" style="1" customWidth="1"/>
    <col min="13008" max="13031" width="0" style="1" hidden="1" customWidth="1"/>
    <col min="13032" max="13034" width="13.7109375" style="1" customWidth="1"/>
    <col min="13035" max="13035" width="13.140625" style="1" customWidth="1"/>
    <col min="13036" max="13036" width="8" style="1" customWidth="1"/>
    <col min="13037" max="13040" width="0" style="1" hidden="1" customWidth="1"/>
    <col min="13041" max="13041" width="15.28515625" style="1" customWidth="1"/>
    <col min="13042" max="13045" width="0" style="1" hidden="1" customWidth="1"/>
    <col min="13046" max="13046" width="14.85546875" style="1" customWidth="1"/>
    <col min="13047" max="13047" width="14" style="1" customWidth="1"/>
    <col min="13048" max="13048" width="7" style="1" customWidth="1"/>
    <col min="13049" max="13049" width="6.85546875" style="1" customWidth="1"/>
    <col min="13050" max="13050" width="12.42578125" style="1" customWidth="1"/>
    <col min="13051" max="13051" width="8.5703125" style="1" customWidth="1"/>
    <col min="13052" max="13052" width="13.5703125" style="1" customWidth="1"/>
    <col min="13053" max="13053" width="14.28515625" style="1" customWidth="1"/>
    <col min="13054" max="13262" width="9.140625" style="1"/>
    <col min="13263" max="13263" width="39.28515625" style="1" customWidth="1"/>
    <col min="13264" max="13287" width="0" style="1" hidden="1" customWidth="1"/>
    <col min="13288" max="13290" width="13.7109375" style="1" customWidth="1"/>
    <col min="13291" max="13291" width="13.140625" style="1" customWidth="1"/>
    <col min="13292" max="13292" width="8" style="1" customWidth="1"/>
    <col min="13293" max="13296" width="0" style="1" hidden="1" customWidth="1"/>
    <col min="13297" max="13297" width="15.28515625" style="1" customWidth="1"/>
    <col min="13298" max="13301" width="0" style="1" hidden="1" customWidth="1"/>
    <col min="13302" max="13302" width="14.85546875" style="1" customWidth="1"/>
    <col min="13303" max="13303" width="14" style="1" customWidth="1"/>
    <col min="13304" max="13304" width="7" style="1" customWidth="1"/>
    <col min="13305" max="13305" width="6.85546875" style="1" customWidth="1"/>
    <col min="13306" max="13306" width="12.42578125" style="1" customWidth="1"/>
    <col min="13307" max="13307" width="8.5703125" style="1" customWidth="1"/>
    <col min="13308" max="13308" width="13.5703125" style="1" customWidth="1"/>
    <col min="13309" max="13309" width="14.28515625" style="1" customWidth="1"/>
    <col min="13310" max="13518" width="9.140625" style="1"/>
    <col min="13519" max="13519" width="39.28515625" style="1" customWidth="1"/>
    <col min="13520" max="13543" width="0" style="1" hidden="1" customWidth="1"/>
    <col min="13544" max="13546" width="13.7109375" style="1" customWidth="1"/>
    <col min="13547" max="13547" width="13.140625" style="1" customWidth="1"/>
    <col min="13548" max="13548" width="8" style="1" customWidth="1"/>
    <col min="13549" max="13552" width="0" style="1" hidden="1" customWidth="1"/>
    <col min="13553" max="13553" width="15.28515625" style="1" customWidth="1"/>
    <col min="13554" max="13557" width="0" style="1" hidden="1" customWidth="1"/>
    <col min="13558" max="13558" width="14.85546875" style="1" customWidth="1"/>
    <col min="13559" max="13559" width="14" style="1" customWidth="1"/>
    <col min="13560" max="13560" width="7" style="1" customWidth="1"/>
    <col min="13561" max="13561" width="6.85546875" style="1" customWidth="1"/>
    <col min="13562" max="13562" width="12.42578125" style="1" customWidth="1"/>
    <col min="13563" max="13563" width="8.5703125" style="1" customWidth="1"/>
    <col min="13564" max="13564" width="13.5703125" style="1" customWidth="1"/>
    <col min="13565" max="13565" width="14.28515625" style="1" customWidth="1"/>
    <col min="13566" max="13774" width="9.140625" style="1"/>
    <col min="13775" max="13775" width="39.28515625" style="1" customWidth="1"/>
    <col min="13776" max="13799" width="0" style="1" hidden="1" customWidth="1"/>
    <col min="13800" max="13802" width="13.7109375" style="1" customWidth="1"/>
    <col min="13803" max="13803" width="13.140625" style="1" customWidth="1"/>
    <col min="13804" max="13804" width="8" style="1" customWidth="1"/>
    <col min="13805" max="13808" width="0" style="1" hidden="1" customWidth="1"/>
    <col min="13809" max="13809" width="15.28515625" style="1" customWidth="1"/>
    <col min="13810" max="13813" width="0" style="1" hidden="1" customWidth="1"/>
    <col min="13814" max="13814" width="14.85546875" style="1" customWidth="1"/>
    <col min="13815" max="13815" width="14" style="1" customWidth="1"/>
    <col min="13816" max="13816" width="7" style="1" customWidth="1"/>
    <col min="13817" max="13817" width="6.85546875" style="1" customWidth="1"/>
    <col min="13818" max="13818" width="12.42578125" style="1" customWidth="1"/>
    <col min="13819" max="13819" width="8.5703125" style="1" customWidth="1"/>
    <col min="13820" max="13820" width="13.5703125" style="1" customWidth="1"/>
    <col min="13821" max="13821" width="14.28515625" style="1" customWidth="1"/>
    <col min="13822" max="14030" width="9.140625" style="1"/>
    <col min="14031" max="14031" width="39.28515625" style="1" customWidth="1"/>
    <col min="14032" max="14055" width="0" style="1" hidden="1" customWidth="1"/>
    <col min="14056" max="14058" width="13.7109375" style="1" customWidth="1"/>
    <col min="14059" max="14059" width="13.140625" style="1" customWidth="1"/>
    <col min="14060" max="14060" width="8" style="1" customWidth="1"/>
    <col min="14061" max="14064" width="0" style="1" hidden="1" customWidth="1"/>
    <col min="14065" max="14065" width="15.28515625" style="1" customWidth="1"/>
    <col min="14066" max="14069" width="0" style="1" hidden="1" customWidth="1"/>
    <col min="14070" max="14070" width="14.85546875" style="1" customWidth="1"/>
    <col min="14071" max="14071" width="14" style="1" customWidth="1"/>
    <col min="14072" max="14072" width="7" style="1" customWidth="1"/>
    <col min="14073" max="14073" width="6.85546875" style="1" customWidth="1"/>
    <col min="14074" max="14074" width="12.42578125" style="1" customWidth="1"/>
    <col min="14075" max="14075" width="8.5703125" style="1" customWidth="1"/>
    <col min="14076" max="14076" width="13.5703125" style="1" customWidth="1"/>
    <col min="14077" max="14077" width="14.28515625" style="1" customWidth="1"/>
    <col min="14078" max="14286" width="9.140625" style="1"/>
    <col min="14287" max="14287" width="39.28515625" style="1" customWidth="1"/>
    <col min="14288" max="14311" width="0" style="1" hidden="1" customWidth="1"/>
    <col min="14312" max="14314" width="13.7109375" style="1" customWidth="1"/>
    <col min="14315" max="14315" width="13.140625" style="1" customWidth="1"/>
    <col min="14316" max="14316" width="8" style="1" customWidth="1"/>
    <col min="14317" max="14320" width="0" style="1" hidden="1" customWidth="1"/>
    <col min="14321" max="14321" width="15.28515625" style="1" customWidth="1"/>
    <col min="14322" max="14325" width="0" style="1" hidden="1" customWidth="1"/>
    <col min="14326" max="14326" width="14.85546875" style="1" customWidth="1"/>
    <col min="14327" max="14327" width="14" style="1" customWidth="1"/>
    <col min="14328" max="14328" width="7" style="1" customWidth="1"/>
    <col min="14329" max="14329" width="6.85546875" style="1" customWidth="1"/>
    <col min="14330" max="14330" width="12.42578125" style="1" customWidth="1"/>
    <col min="14331" max="14331" width="8.5703125" style="1" customWidth="1"/>
    <col min="14332" max="14332" width="13.5703125" style="1" customWidth="1"/>
    <col min="14333" max="14333" width="14.28515625" style="1" customWidth="1"/>
    <col min="14334" max="14542" width="9.140625" style="1"/>
    <col min="14543" max="14543" width="39.28515625" style="1" customWidth="1"/>
    <col min="14544" max="14567" width="0" style="1" hidden="1" customWidth="1"/>
    <col min="14568" max="14570" width="13.7109375" style="1" customWidth="1"/>
    <col min="14571" max="14571" width="13.140625" style="1" customWidth="1"/>
    <col min="14572" max="14572" width="8" style="1" customWidth="1"/>
    <col min="14573" max="14576" width="0" style="1" hidden="1" customWidth="1"/>
    <col min="14577" max="14577" width="15.28515625" style="1" customWidth="1"/>
    <col min="14578" max="14581" width="0" style="1" hidden="1" customWidth="1"/>
    <col min="14582" max="14582" width="14.85546875" style="1" customWidth="1"/>
    <col min="14583" max="14583" width="14" style="1" customWidth="1"/>
    <col min="14584" max="14584" width="7" style="1" customWidth="1"/>
    <col min="14585" max="14585" width="6.85546875" style="1" customWidth="1"/>
    <col min="14586" max="14586" width="12.42578125" style="1" customWidth="1"/>
    <col min="14587" max="14587" width="8.5703125" style="1" customWidth="1"/>
    <col min="14588" max="14588" width="13.5703125" style="1" customWidth="1"/>
    <col min="14589" max="14589" width="14.28515625" style="1" customWidth="1"/>
    <col min="14590" max="14798" width="9.140625" style="1"/>
    <col min="14799" max="14799" width="39.28515625" style="1" customWidth="1"/>
    <col min="14800" max="14823" width="0" style="1" hidden="1" customWidth="1"/>
    <col min="14824" max="14826" width="13.7109375" style="1" customWidth="1"/>
    <col min="14827" max="14827" width="13.140625" style="1" customWidth="1"/>
    <col min="14828" max="14828" width="8" style="1" customWidth="1"/>
    <col min="14829" max="14832" width="0" style="1" hidden="1" customWidth="1"/>
    <col min="14833" max="14833" width="15.28515625" style="1" customWidth="1"/>
    <col min="14834" max="14837" width="0" style="1" hidden="1" customWidth="1"/>
    <col min="14838" max="14838" width="14.85546875" style="1" customWidth="1"/>
    <col min="14839" max="14839" width="14" style="1" customWidth="1"/>
    <col min="14840" max="14840" width="7" style="1" customWidth="1"/>
    <col min="14841" max="14841" width="6.85546875" style="1" customWidth="1"/>
    <col min="14842" max="14842" width="12.42578125" style="1" customWidth="1"/>
    <col min="14843" max="14843" width="8.5703125" style="1" customWidth="1"/>
    <col min="14844" max="14844" width="13.5703125" style="1" customWidth="1"/>
    <col min="14845" max="14845" width="14.28515625" style="1" customWidth="1"/>
    <col min="14846" max="15054" width="9.140625" style="1"/>
    <col min="15055" max="15055" width="39.28515625" style="1" customWidth="1"/>
    <col min="15056" max="15079" width="0" style="1" hidden="1" customWidth="1"/>
    <col min="15080" max="15082" width="13.7109375" style="1" customWidth="1"/>
    <col min="15083" max="15083" width="13.140625" style="1" customWidth="1"/>
    <col min="15084" max="15084" width="8" style="1" customWidth="1"/>
    <col min="15085" max="15088" width="0" style="1" hidden="1" customWidth="1"/>
    <col min="15089" max="15089" width="15.28515625" style="1" customWidth="1"/>
    <col min="15090" max="15093" width="0" style="1" hidden="1" customWidth="1"/>
    <col min="15094" max="15094" width="14.85546875" style="1" customWidth="1"/>
    <col min="15095" max="15095" width="14" style="1" customWidth="1"/>
    <col min="15096" max="15096" width="7" style="1" customWidth="1"/>
    <col min="15097" max="15097" width="6.85546875" style="1" customWidth="1"/>
    <col min="15098" max="15098" width="12.42578125" style="1" customWidth="1"/>
    <col min="15099" max="15099" width="8.5703125" style="1" customWidth="1"/>
    <col min="15100" max="15100" width="13.5703125" style="1" customWidth="1"/>
    <col min="15101" max="15101" width="14.28515625" style="1" customWidth="1"/>
    <col min="15102" max="15310" width="9.140625" style="1"/>
    <col min="15311" max="15311" width="39.28515625" style="1" customWidth="1"/>
    <col min="15312" max="15335" width="0" style="1" hidden="1" customWidth="1"/>
    <col min="15336" max="15338" width="13.7109375" style="1" customWidth="1"/>
    <col min="15339" max="15339" width="13.140625" style="1" customWidth="1"/>
    <col min="15340" max="15340" width="8" style="1" customWidth="1"/>
    <col min="15341" max="15344" width="0" style="1" hidden="1" customWidth="1"/>
    <col min="15345" max="15345" width="15.28515625" style="1" customWidth="1"/>
    <col min="15346" max="15349" width="0" style="1" hidden="1" customWidth="1"/>
    <col min="15350" max="15350" width="14.85546875" style="1" customWidth="1"/>
    <col min="15351" max="15351" width="14" style="1" customWidth="1"/>
    <col min="15352" max="15352" width="7" style="1" customWidth="1"/>
    <col min="15353" max="15353" width="6.85546875" style="1" customWidth="1"/>
    <col min="15354" max="15354" width="12.42578125" style="1" customWidth="1"/>
    <col min="15355" max="15355" width="8.5703125" style="1" customWidth="1"/>
    <col min="15356" max="15356" width="13.5703125" style="1" customWidth="1"/>
    <col min="15357" max="15357" width="14.28515625" style="1" customWidth="1"/>
    <col min="15358" max="15566" width="9.140625" style="1"/>
    <col min="15567" max="15567" width="39.28515625" style="1" customWidth="1"/>
    <col min="15568" max="15591" width="0" style="1" hidden="1" customWidth="1"/>
    <col min="15592" max="15594" width="13.7109375" style="1" customWidth="1"/>
    <col min="15595" max="15595" width="13.140625" style="1" customWidth="1"/>
    <col min="15596" max="15596" width="8" style="1" customWidth="1"/>
    <col min="15597" max="15600" width="0" style="1" hidden="1" customWidth="1"/>
    <col min="15601" max="15601" width="15.28515625" style="1" customWidth="1"/>
    <col min="15602" max="15605" width="0" style="1" hidden="1" customWidth="1"/>
    <col min="15606" max="15606" width="14.85546875" style="1" customWidth="1"/>
    <col min="15607" max="15607" width="14" style="1" customWidth="1"/>
    <col min="15608" max="15608" width="7" style="1" customWidth="1"/>
    <col min="15609" max="15609" width="6.85546875" style="1" customWidth="1"/>
    <col min="15610" max="15610" width="12.42578125" style="1" customWidth="1"/>
    <col min="15611" max="15611" width="8.5703125" style="1" customWidth="1"/>
    <col min="15612" max="15612" width="13.5703125" style="1" customWidth="1"/>
    <col min="15613" max="15613" width="14.28515625" style="1" customWidth="1"/>
    <col min="15614" max="15822" width="9.140625" style="1"/>
    <col min="15823" max="15823" width="39.28515625" style="1" customWidth="1"/>
    <col min="15824" max="15847" width="0" style="1" hidden="1" customWidth="1"/>
    <col min="15848" max="15850" width="13.7109375" style="1" customWidth="1"/>
    <col min="15851" max="15851" width="13.140625" style="1" customWidth="1"/>
    <col min="15852" max="15852" width="8" style="1" customWidth="1"/>
    <col min="15853" max="15856" width="0" style="1" hidden="1" customWidth="1"/>
    <col min="15857" max="15857" width="15.28515625" style="1" customWidth="1"/>
    <col min="15858" max="15861" width="0" style="1" hidden="1" customWidth="1"/>
    <col min="15862" max="15862" width="14.85546875" style="1" customWidth="1"/>
    <col min="15863" max="15863" width="14" style="1" customWidth="1"/>
    <col min="15864" max="15864" width="7" style="1" customWidth="1"/>
    <col min="15865" max="15865" width="6.85546875" style="1" customWidth="1"/>
    <col min="15866" max="15866" width="12.42578125" style="1" customWidth="1"/>
    <col min="15867" max="15867" width="8.5703125" style="1" customWidth="1"/>
    <col min="15868" max="15868" width="13.5703125" style="1" customWidth="1"/>
    <col min="15869" max="15869" width="14.28515625" style="1" customWidth="1"/>
    <col min="15870" max="16078" width="9.140625" style="1"/>
    <col min="16079" max="16079" width="39.28515625" style="1" customWidth="1"/>
    <col min="16080" max="16103" width="0" style="1" hidden="1" customWidth="1"/>
    <col min="16104" max="16106" width="13.7109375" style="1" customWidth="1"/>
    <col min="16107" max="16107" width="13.140625" style="1" customWidth="1"/>
    <col min="16108" max="16108" width="8" style="1" customWidth="1"/>
    <col min="16109" max="16112" width="0" style="1" hidden="1" customWidth="1"/>
    <col min="16113" max="16113" width="15.28515625" style="1" customWidth="1"/>
    <col min="16114" max="16117" width="0" style="1" hidden="1" customWidth="1"/>
    <col min="16118" max="16118" width="14.85546875" style="1" customWidth="1"/>
    <col min="16119" max="16119" width="14" style="1" customWidth="1"/>
    <col min="16120" max="16120" width="7" style="1" customWidth="1"/>
    <col min="16121" max="16121" width="6.85546875" style="1" customWidth="1"/>
    <col min="16122" max="16122" width="12.42578125" style="1" customWidth="1"/>
    <col min="16123" max="16123" width="8.5703125" style="1" customWidth="1"/>
    <col min="16124" max="16124" width="13.5703125" style="1" customWidth="1"/>
    <col min="16125" max="16125" width="14.28515625" style="1" customWidth="1"/>
    <col min="16126" max="16384" width="9.140625" style="1"/>
  </cols>
  <sheetData>
    <row r="2" spans="1:16" x14ac:dyDescent="0.25">
      <c r="A2" s="137" t="s">
        <v>27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6" x14ac:dyDescent="0.25">
      <c r="A3" s="135" t="s">
        <v>190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6" x14ac:dyDescent="0.25">
      <c r="A4" s="136"/>
      <c r="B4" s="136"/>
      <c r="C4" s="136"/>
      <c r="D4" s="136"/>
      <c r="E4" s="136"/>
      <c r="F4" s="136"/>
      <c r="G4" s="21"/>
      <c r="H4" s="30"/>
      <c r="I4" s="30"/>
      <c r="J4" s="21"/>
      <c r="K4" s="21"/>
    </row>
    <row r="5" spans="1:16" x14ac:dyDescent="0.25">
      <c r="M5" s="20" t="s">
        <v>2</v>
      </c>
    </row>
    <row r="6" spans="1:16" s="4" customFormat="1" ht="63" customHeight="1" x14ac:dyDescent="0.25">
      <c r="A6" s="22"/>
      <c r="B6" s="5" t="s">
        <v>191</v>
      </c>
      <c r="C6" s="23" t="s">
        <v>192</v>
      </c>
      <c r="D6" s="5" t="s">
        <v>193</v>
      </c>
      <c r="E6" s="5" t="s">
        <v>194</v>
      </c>
      <c r="F6" s="5" t="s">
        <v>199</v>
      </c>
      <c r="G6" s="26" t="s">
        <v>29</v>
      </c>
      <c r="H6" s="5" t="s">
        <v>195</v>
      </c>
      <c r="I6" s="27" t="s">
        <v>196</v>
      </c>
      <c r="J6" s="26" t="s">
        <v>30</v>
      </c>
      <c r="K6" s="26" t="s">
        <v>31</v>
      </c>
      <c r="L6" s="24" t="s">
        <v>197</v>
      </c>
      <c r="M6" s="24" t="s">
        <v>25</v>
      </c>
      <c r="N6" s="138" t="s">
        <v>200</v>
      </c>
      <c r="O6" s="139"/>
      <c r="P6" s="139"/>
    </row>
    <row r="7" spans="1:16" s="100" customFormat="1" ht="15" customHeight="1" x14ac:dyDescent="0.25">
      <c r="A7" s="84" t="s">
        <v>116</v>
      </c>
      <c r="B7" s="110">
        <f>B9+B30</f>
        <v>550865.04575000005</v>
      </c>
      <c r="C7" s="110">
        <f t="shared" ref="C7:E7" si="0">C9+C30</f>
        <v>0</v>
      </c>
      <c r="D7" s="110">
        <f>D9+D30</f>
        <v>625004.02950000006</v>
      </c>
      <c r="E7" s="110">
        <f t="shared" si="0"/>
        <v>458044.37043000001</v>
      </c>
      <c r="F7" s="110">
        <f>E7*100/D7</f>
        <v>73.286626775259847</v>
      </c>
      <c r="G7" s="110">
        <f>G9+G30</f>
        <v>43301.81756999997</v>
      </c>
      <c r="H7" s="110">
        <f>H9+H30</f>
        <v>508534.47</v>
      </c>
      <c r="I7" s="98">
        <f t="shared" ref="I7:M7" si="1">I9+I30</f>
        <v>379.154</v>
      </c>
      <c r="J7" s="96">
        <f t="shared" si="1"/>
        <v>41165.299999999996</v>
      </c>
      <c r="K7" s="110">
        <f t="shared" si="1"/>
        <v>49905.599999999999</v>
      </c>
      <c r="L7" s="110">
        <f>L9+L30</f>
        <v>625374.12000000011</v>
      </c>
      <c r="M7" s="110">
        <f t="shared" si="1"/>
        <v>370.09049999999843</v>
      </c>
      <c r="N7" s="129"/>
    </row>
    <row r="8" spans="1:16" s="4" customFormat="1" ht="15" customHeight="1" x14ac:dyDescent="0.25">
      <c r="A8" s="85" t="s">
        <v>117</v>
      </c>
      <c r="B8" s="5"/>
      <c r="C8" s="23"/>
      <c r="D8" s="5"/>
      <c r="E8" s="5"/>
      <c r="F8" s="5"/>
      <c r="G8" s="26"/>
      <c r="H8" s="5"/>
      <c r="I8" s="27"/>
      <c r="J8" s="27"/>
      <c r="K8" s="125"/>
      <c r="L8" s="113"/>
      <c r="M8" s="113"/>
      <c r="N8" s="130"/>
    </row>
    <row r="9" spans="1:16" s="100" customFormat="1" ht="15" customHeight="1" x14ac:dyDescent="0.25">
      <c r="A9" s="84" t="s">
        <v>118</v>
      </c>
      <c r="B9" s="96">
        <f>B11+B21</f>
        <v>43639.4</v>
      </c>
      <c r="C9" s="96">
        <f t="shared" ref="C9" si="2">C12+C13+C14+C15+C16+C17+C18+C19+C20+C22+C23+C24+C25+C27+C28+C29</f>
        <v>0</v>
      </c>
      <c r="D9" s="96">
        <f>D11+D21</f>
        <v>52690</v>
      </c>
      <c r="E9" s="96">
        <f>E11+E21</f>
        <v>33188.5</v>
      </c>
      <c r="F9" s="96">
        <f>E9*100/D9</f>
        <v>62.988233061301955</v>
      </c>
      <c r="G9" s="110">
        <f>G11+G21</f>
        <v>5011</v>
      </c>
      <c r="H9" s="110">
        <f>H11+H21</f>
        <v>37491.700000000004</v>
      </c>
      <c r="I9" s="98">
        <f t="shared" ref="I9:K9" si="3">I12+I13+I15+I14+I16+I17+I18+I19+I20+I22+I23+I24+I25+I27+I28+I29</f>
        <v>0</v>
      </c>
      <c r="J9" s="96">
        <f>J11+J21</f>
        <v>6091.7</v>
      </c>
      <c r="K9" s="110">
        <f t="shared" si="3"/>
        <v>9307.9</v>
      </c>
      <c r="L9" s="110">
        <f>L11+L21</f>
        <v>52891.299999999996</v>
      </c>
      <c r="M9" s="110">
        <f>M11+M21</f>
        <v>201.29999999999563</v>
      </c>
      <c r="N9" s="129"/>
    </row>
    <row r="10" spans="1:16" s="4" customFormat="1" ht="15" customHeight="1" x14ac:dyDescent="0.25">
      <c r="A10" s="85" t="s">
        <v>119</v>
      </c>
      <c r="B10" s="5"/>
      <c r="C10" s="23"/>
      <c r="D10" s="116"/>
      <c r="E10" s="5"/>
      <c r="F10" s="96"/>
      <c r="G10" s="26"/>
      <c r="H10" s="111"/>
      <c r="I10" s="27"/>
      <c r="J10" s="26"/>
      <c r="K10" s="26"/>
      <c r="L10" s="24"/>
      <c r="M10" s="24"/>
      <c r="N10" s="130"/>
    </row>
    <row r="11" spans="1:16" s="4" customFormat="1" ht="15" customHeight="1" x14ac:dyDescent="0.25">
      <c r="A11" s="85" t="s">
        <v>120</v>
      </c>
      <c r="B11" s="115">
        <v>41579.5</v>
      </c>
      <c r="C11" s="23"/>
      <c r="D11" s="117">
        <v>48820</v>
      </c>
      <c r="E11" s="115">
        <v>31683.1</v>
      </c>
      <c r="F11" s="96">
        <f t="shared" ref="F11" si="4">E11*100/D11</f>
        <v>64.897787791888575</v>
      </c>
      <c r="G11" s="118">
        <v>4558</v>
      </c>
      <c r="H11" s="119">
        <v>35779.4</v>
      </c>
      <c r="I11" s="103"/>
      <c r="J11" s="126">
        <v>5637.7</v>
      </c>
      <c r="K11" s="119">
        <v>8031.2</v>
      </c>
      <c r="L11" s="127">
        <f>H11+J11+K11</f>
        <v>49448.299999999996</v>
      </c>
      <c r="M11" s="102">
        <f>L11-D11</f>
        <v>628.29999999999563</v>
      </c>
      <c r="N11" s="130"/>
    </row>
    <row r="12" spans="1:16" s="4" customFormat="1" ht="15" customHeight="1" x14ac:dyDescent="0.25">
      <c r="A12" s="86" t="s">
        <v>121</v>
      </c>
      <c r="B12" s="115">
        <v>33912.400000000001</v>
      </c>
      <c r="C12" s="23"/>
      <c r="D12" s="115">
        <v>38433</v>
      </c>
      <c r="E12" s="115">
        <v>23092.1</v>
      </c>
      <c r="F12" s="96">
        <f t="shared" ref="F12:F30" si="5">E12*100/D12</f>
        <v>60.084042359430697</v>
      </c>
      <c r="G12" s="115">
        <v>3225</v>
      </c>
      <c r="H12" s="119">
        <v>25563.7</v>
      </c>
      <c r="I12" s="27"/>
      <c r="J12" s="115">
        <v>4407</v>
      </c>
      <c r="K12" s="115">
        <v>6682.3</v>
      </c>
      <c r="L12" s="128">
        <f>H12+J12+K12</f>
        <v>36653</v>
      </c>
      <c r="M12" s="102">
        <f>L12-D12</f>
        <v>-1780</v>
      </c>
      <c r="N12" s="130"/>
    </row>
    <row r="13" spans="1:16" s="4" customFormat="1" ht="15" customHeight="1" x14ac:dyDescent="0.25">
      <c r="A13" s="86" t="s">
        <v>122</v>
      </c>
      <c r="B13" s="115">
        <v>1726.9</v>
      </c>
      <c r="C13" s="23"/>
      <c r="D13" s="115">
        <v>1760</v>
      </c>
      <c r="E13" s="115">
        <v>1300.4000000000001</v>
      </c>
      <c r="F13" s="96">
        <f t="shared" si="5"/>
        <v>73.88636363636364</v>
      </c>
      <c r="G13" s="115">
        <v>146</v>
      </c>
      <c r="H13" s="119">
        <v>1444.3</v>
      </c>
      <c r="I13" s="27"/>
      <c r="J13" s="115">
        <v>168.7</v>
      </c>
      <c r="K13" s="115">
        <v>190</v>
      </c>
      <c r="L13" s="128">
        <f t="shared" ref="L13:L29" si="6">H13+J13+K13</f>
        <v>1803</v>
      </c>
      <c r="M13" s="102">
        <f t="shared" ref="M13:M29" si="7">L13-D13</f>
        <v>43</v>
      </c>
      <c r="N13" s="130"/>
    </row>
    <row r="14" spans="1:16" s="4" customFormat="1" ht="15" customHeight="1" x14ac:dyDescent="0.25">
      <c r="A14" s="86" t="s">
        <v>187</v>
      </c>
      <c r="B14" s="115">
        <v>923.1</v>
      </c>
      <c r="C14" s="23"/>
      <c r="D14" s="115">
        <v>1522</v>
      </c>
      <c r="E14" s="115">
        <v>963.6</v>
      </c>
      <c r="F14" s="96"/>
      <c r="G14" s="115">
        <v>104</v>
      </c>
      <c r="H14" s="119">
        <v>1365.4</v>
      </c>
      <c r="I14" s="27"/>
      <c r="J14" s="115">
        <v>104</v>
      </c>
      <c r="K14" s="115">
        <v>52.6</v>
      </c>
      <c r="L14" s="128">
        <f t="shared" si="6"/>
        <v>1522</v>
      </c>
      <c r="M14" s="102">
        <f t="shared" si="7"/>
        <v>0</v>
      </c>
      <c r="N14" s="130"/>
    </row>
    <row r="15" spans="1:16" s="4" customFormat="1" ht="15" customHeight="1" x14ac:dyDescent="0.25">
      <c r="A15" s="86" t="s">
        <v>123</v>
      </c>
      <c r="B15" s="115">
        <v>112.7</v>
      </c>
      <c r="C15" s="23"/>
      <c r="D15" s="115">
        <v>107</v>
      </c>
      <c r="E15" s="115">
        <v>67</v>
      </c>
      <c r="F15" s="96">
        <f t="shared" si="5"/>
        <v>62.616822429906541</v>
      </c>
      <c r="G15" s="115"/>
      <c r="H15" s="119">
        <v>103.1</v>
      </c>
      <c r="I15" s="27"/>
      <c r="J15" s="115"/>
      <c r="K15" s="115">
        <v>0.9</v>
      </c>
      <c r="L15" s="128">
        <f t="shared" si="6"/>
        <v>104</v>
      </c>
      <c r="M15" s="102">
        <f t="shared" si="7"/>
        <v>-3</v>
      </c>
      <c r="N15" s="130"/>
    </row>
    <row r="16" spans="1:16" s="4" customFormat="1" ht="15" customHeight="1" x14ac:dyDescent="0.25">
      <c r="A16" s="87" t="s">
        <v>124</v>
      </c>
      <c r="B16" s="115">
        <v>415.1</v>
      </c>
      <c r="C16" s="23"/>
      <c r="D16" s="115">
        <v>660</v>
      </c>
      <c r="E16" s="115">
        <v>561.20000000000005</v>
      </c>
      <c r="F16" s="96">
        <f t="shared" si="5"/>
        <v>85.030303030303045</v>
      </c>
      <c r="G16" s="115"/>
      <c r="H16" s="119">
        <v>572.70000000000005</v>
      </c>
      <c r="I16" s="27"/>
      <c r="J16" s="115"/>
      <c r="K16" s="115">
        <v>43.3</v>
      </c>
      <c r="L16" s="128">
        <f t="shared" si="6"/>
        <v>616</v>
      </c>
      <c r="M16" s="102">
        <f t="shared" si="7"/>
        <v>-44</v>
      </c>
      <c r="N16" s="130"/>
    </row>
    <row r="17" spans="1:15" s="4" customFormat="1" ht="15" customHeight="1" x14ac:dyDescent="0.25">
      <c r="A17" s="87" t="s">
        <v>125</v>
      </c>
      <c r="B17" s="115">
        <v>196.1</v>
      </c>
      <c r="C17" s="23"/>
      <c r="D17" s="115">
        <v>283</v>
      </c>
      <c r="E17" s="115">
        <v>179.8</v>
      </c>
      <c r="F17" s="96">
        <f t="shared" si="5"/>
        <v>63.533568904593636</v>
      </c>
      <c r="G17" s="115">
        <v>225</v>
      </c>
      <c r="H17" s="119">
        <v>263.2</v>
      </c>
      <c r="I17" s="27"/>
      <c r="J17" s="115">
        <v>200</v>
      </c>
      <c r="K17" s="115">
        <v>356.8</v>
      </c>
      <c r="L17" s="128">
        <f t="shared" si="6"/>
        <v>820</v>
      </c>
      <c r="M17" s="102">
        <f t="shared" si="7"/>
        <v>537</v>
      </c>
      <c r="N17" s="130"/>
    </row>
    <row r="18" spans="1:15" s="4" customFormat="1" ht="15" customHeight="1" x14ac:dyDescent="0.25">
      <c r="A18" s="87" t="s">
        <v>126</v>
      </c>
      <c r="B18" s="115">
        <v>711.9</v>
      </c>
      <c r="C18" s="23"/>
      <c r="D18" s="115">
        <v>834</v>
      </c>
      <c r="E18" s="115">
        <v>597.4</v>
      </c>
      <c r="F18" s="96">
        <f t="shared" si="5"/>
        <v>71.630695443645081</v>
      </c>
      <c r="G18" s="115"/>
      <c r="H18" s="119">
        <v>682.4</v>
      </c>
      <c r="I18" s="27"/>
      <c r="J18" s="115"/>
      <c r="K18" s="115">
        <v>151.6</v>
      </c>
      <c r="L18" s="128">
        <f t="shared" si="6"/>
        <v>834</v>
      </c>
      <c r="M18" s="102">
        <f t="shared" si="7"/>
        <v>0</v>
      </c>
      <c r="N18" s="130"/>
    </row>
    <row r="19" spans="1:15" s="4" customFormat="1" ht="15" customHeight="1" x14ac:dyDescent="0.25">
      <c r="A19" s="87" t="s">
        <v>127</v>
      </c>
      <c r="B19" s="115">
        <v>752.4</v>
      </c>
      <c r="C19" s="23"/>
      <c r="D19" s="115">
        <v>1041</v>
      </c>
      <c r="E19" s="115">
        <v>527.29999999999995</v>
      </c>
      <c r="F19" s="96">
        <f t="shared" si="5"/>
        <v>50.653218059558107</v>
      </c>
      <c r="G19" s="115">
        <v>188</v>
      </c>
      <c r="H19" s="119">
        <v>711.1</v>
      </c>
      <c r="I19" s="27"/>
      <c r="J19" s="115">
        <v>234</v>
      </c>
      <c r="K19" s="115">
        <v>239.9</v>
      </c>
      <c r="L19" s="128">
        <f t="shared" si="6"/>
        <v>1185</v>
      </c>
      <c r="M19" s="102">
        <f t="shared" si="7"/>
        <v>144</v>
      </c>
      <c r="N19" s="130"/>
    </row>
    <row r="20" spans="1:15" s="4" customFormat="1" ht="15" customHeight="1" x14ac:dyDescent="0.25">
      <c r="A20" s="87" t="s">
        <v>128</v>
      </c>
      <c r="B20" s="115">
        <v>2827.3</v>
      </c>
      <c r="C20" s="23"/>
      <c r="D20" s="115">
        <v>4180</v>
      </c>
      <c r="E20" s="115">
        <v>4382</v>
      </c>
      <c r="F20" s="96">
        <f t="shared" si="5"/>
        <v>104.83253588516746</v>
      </c>
      <c r="G20" s="115">
        <v>670</v>
      </c>
      <c r="H20" s="119">
        <v>5061.2</v>
      </c>
      <c r="I20" s="27"/>
      <c r="J20" s="115">
        <v>524</v>
      </c>
      <c r="K20" s="115">
        <v>313.8</v>
      </c>
      <c r="L20" s="128">
        <f t="shared" si="6"/>
        <v>5899</v>
      </c>
      <c r="M20" s="102">
        <f t="shared" si="7"/>
        <v>1719</v>
      </c>
      <c r="N20" s="130"/>
    </row>
    <row r="21" spans="1:15" s="4" customFormat="1" ht="15" customHeight="1" x14ac:dyDescent="0.25">
      <c r="A21" s="120" t="s">
        <v>129</v>
      </c>
      <c r="B21" s="121">
        <v>2059.9</v>
      </c>
      <c r="C21" s="122"/>
      <c r="D21" s="121">
        <v>3870</v>
      </c>
      <c r="E21" s="121">
        <v>1505.4</v>
      </c>
      <c r="F21" s="121">
        <f t="shared" si="5"/>
        <v>38.899224806201552</v>
      </c>
      <c r="G21" s="121">
        <v>453</v>
      </c>
      <c r="H21" s="123">
        <v>1712.3</v>
      </c>
      <c r="I21" s="121"/>
      <c r="J21" s="121">
        <v>454</v>
      </c>
      <c r="K21" s="121">
        <v>1276.7</v>
      </c>
      <c r="L21" s="124">
        <f t="shared" si="6"/>
        <v>3443</v>
      </c>
      <c r="M21" s="124">
        <f t="shared" si="7"/>
        <v>-427</v>
      </c>
      <c r="N21" s="130"/>
    </row>
    <row r="22" spans="1:15" s="4" customFormat="1" ht="15" customHeight="1" x14ac:dyDescent="0.25">
      <c r="A22" s="88" t="s">
        <v>130</v>
      </c>
      <c r="B22" s="115">
        <v>130.19999999999999</v>
      </c>
      <c r="C22" s="23"/>
      <c r="D22" s="115">
        <v>147</v>
      </c>
      <c r="E22" s="115">
        <v>76.5</v>
      </c>
      <c r="F22" s="96">
        <f t="shared" si="5"/>
        <v>52.04081632653061</v>
      </c>
      <c r="G22" s="115"/>
      <c r="H22" s="119">
        <v>115.1</v>
      </c>
      <c r="I22" s="27"/>
      <c r="J22" s="115"/>
      <c r="K22" s="115">
        <v>31.9</v>
      </c>
      <c r="L22" s="128">
        <f t="shared" si="6"/>
        <v>147</v>
      </c>
      <c r="M22" s="102">
        <f t="shared" si="7"/>
        <v>0</v>
      </c>
      <c r="N22" s="130"/>
    </row>
    <row r="23" spans="1:15" s="4" customFormat="1" ht="15" customHeight="1" x14ac:dyDescent="0.25">
      <c r="A23" s="88" t="s">
        <v>131</v>
      </c>
      <c r="B23" s="115">
        <v>1184.8</v>
      </c>
      <c r="C23" s="23"/>
      <c r="D23" s="115">
        <v>2200</v>
      </c>
      <c r="E23" s="115">
        <v>1023</v>
      </c>
      <c r="F23" s="96">
        <f t="shared" si="5"/>
        <v>46.5</v>
      </c>
      <c r="G23" s="115">
        <v>355</v>
      </c>
      <c r="H23" s="119">
        <v>1100.9000000000001</v>
      </c>
      <c r="I23" s="27"/>
      <c r="J23" s="115">
        <v>355</v>
      </c>
      <c r="K23" s="115">
        <v>744.1</v>
      </c>
      <c r="L23" s="128">
        <f t="shared" si="6"/>
        <v>2200</v>
      </c>
      <c r="M23" s="102">
        <f t="shared" si="7"/>
        <v>0</v>
      </c>
      <c r="N23" s="130"/>
    </row>
    <row r="24" spans="1:15" s="4" customFormat="1" ht="15" customHeight="1" x14ac:dyDescent="0.25">
      <c r="A24" s="88" t="s">
        <v>132</v>
      </c>
      <c r="B24" s="115">
        <v>76.400000000000006</v>
      </c>
      <c r="C24" s="23"/>
      <c r="D24" s="115">
        <v>91</v>
      </c>
      <c r="E24" s="115">
        <v>95.5</v>
      </c>
      <c r="F24" s="96">
        <f>E24*100/D24</f>
        <v>104.94505494505495</v>
      </c>
      <c r="G24" s="115"/>
      <c r="H24" s="119">
        <v>96</v>
      </c>
      <c r="I24" s="27"/>
      <c r="J24" s="115"/>
      <c r="K24" s="115"/>
      <c r="L24" s="128">
        <f t="shared" si="6"/>
        <v>96</v>
      </c>
      <c r="M24" s="102">
        <f t="shared" si="7"/>
        <v>5</v>
      </c>
      <c r="N24" s="130"/>
    </row>
    <row r="25" spans="1:15" s="4" customFormat="1" ht="15" customHeight="1" x14ac:dyDescent="0.25">
      <c r="A25" s="88" t="s">
        <v>133</v>
      </c>
      <c r="B25" s="115">
        <v>102.8</v>
      </c>
      <c r="C25" s="23"/>
      <c r="D25" s="115">
        <v>90</v>
      </c>
      <c r="E25" s="115">
        <v>47</v>
      </c>
      <c r="F25" s="96">
        <f t="shared" si="5"/>
        <v>52.222222222222221</v>
      </c>
      <c r="G25" s="115">
        <v>6</v>
      </c>
      <c r="H25" s="119">
        <v>48.4</v>
      </c>
      <c r="I25" s="27"/>
      <c r="J25" s="115">
        <v>2</v>
      </c>
      <c r="K25" s="115">
        <v>9.6</v>
      </c>
      <c r="L25" s="128">
        <f t="shared" si="6"/>
        <v>60</v>
      </c>
      <c r="M25" s="102">
        <f t="shared" si="7"/>
        <v>-30</v>
      </c>
      <c r="N25" s="130"/>
    </row>
    <row r="26" spans="1:15" s="4" customFormat="1" ht="15" customHeight="1" x14ac:dyDescent="0.25">
      <c r="A26" s="88" t="s">
        <v>134</v>
      </c>
      <c r="B26" s="115"/>
      <c r="C26" s="23"/>
      <c r="D26" s="115"/>
      <c r="E26" s="115"/>
      <c r="F26" s="96" t="e">
        <f t="shared" si="5"/>
        <v>#DIV/0!</v>
      </c>
      <c r="G26" s="115"/>
      <c r="H26" s="119"/>
      <c r="I26" s="27"/>
      <c r="J26" s="115"/>
      <c r="K26" s="115"/>
      <c r="L26" s="128">
        <f t="shared" si="6"/>
        <v>0</v>
      </c>
      <c r="M26" s="102">
        <f t="shared" si="7"/>
        <v>0</v>
      </c>
      <c r="N26" s="130"/>
    </row>
    <row r="27" spans="1:15" s="4" customFormat="1" ht="15" customHeight="1" x14ac:dyDescent="0.25">
      <c r="A27" s="88" t="s">
        <v>135</v>
      </c>
      <c r="B27" s="115">
        <v>276.2</v>
      </c>
      <c r="C27" s="23"/>
      <c r="D27" s="115">
        <v>220</v>
      </c>
      <c r="E27" s="115">
        <v>66</v>
      </c>
      <c r="F27" s="96">
        <f t="shared" si="5"/>
        <v>30</v>
      </c>
      <c r="G27" s="115">
        <v>36</v>
      </c>
      <c r="H27" s="119">
        <v>106.1</v>
      </c>
      <c r="I27" s="27"/>
      <c r="J27" s="115">
        <v>36</v>
      </c>
      <c r="K27" s="115">
        <v>77.900000000000006</v>
      </c>
      <c r="L27" s="128">
        <f t="shared" si="6"/>
        <v>220</v>
      </c>
      <c r="M27" s="102">
        <f t="shared" si="7"/>
        <v>0</v>
      </c>
      <c r="N27" s="130"/>
    </row>
    <row r="28" spans="1:15" s="4" customFormat="1" ht="15" customHeight="1" x14ac:dyDescent="0.25">
      <c r="A28" s="88" t="s">
        <v>136</v>
      </c>
      <c r="B28" s="115">
        <v>151.19999999999999</v>
      </c>
      <c r="C28" s="23"/>
      <c r="D28" s="115">
        <v>151</v>
      </c>
      <c r="E28" s="115">
        <v>100.5</v>
      </c>
      <c r="F28" s="96">
        <f t="shared" si="5"/>
        <v>66.556291390728475</v>
      </c>
      <c r="G28" s="115">
        <v>15</v>
      </c>
      <c r="H28" s="119">
        <v>131.19999999999999</v>
      </c>
      <c r="I28" s="27"/>
      <c r="J28" s="115">
        <v>15</v>
      </c>
      <c r="K28" s="115">
        <v>15.8</v>
      </c>
      <c r="L28" s="128">
        <f t="shared" si="6"/>
        <v>162</v>
      </c>
      <c r="M28" s="102">
        <f t="shared" si="7"/>
        <v>11</v>
      </c>
      <c r="N28" s="130"/>
    </row>
    <row r="29" spans="1:15" s="4" customFormat="1" ht="15" customHeight="1" x14ac:dyDescent="0.25">
      <c r="A29" s="88" t="s">
        <v>137</v>
      </c>
      <c r="B29" s="115">
        <v>114.1</v>
      </c>
      <c r="C29" s="23"/>
      <c r="D29" s="115">
        <v>971</v>
      </c>
      <c r="E29" s="115">
        <v>96.5</v>
      </c>
      <c r="F29" s="96">
        <f t="shared" si="5"/>
        <v>9.9382080329557159</v>
      </c>
      <c r="G29" s="115">
        <v>41</v>
      </c>
      <c r="H29" s="119">
        <v>114.6</v>
      </c>
      <c r="I29" s="27"/>
      <c r="J29" s="115">
        <v>46</v>
      </c>
      <c r="K29" s="115">
        <v>397.4</v>
      </c>
      <c r="L29" s="128">
        <f t="shared" si="6"/>
        <v>558</v>
      </c>
      <c r="M29" s="102">
        <f t="shared" si="7"/>
        <v>-413</v>
      </c>
      <c r="N29" s="130"/>
    </row>
    <row r="30" spans="1:15" s="100" customFormat="1" ht="15" customHeight="1" x14ac:dyDescent="0.25">
      <c r="A30" s="84" t="s">
        <v>138</v>
      </c>
      <c r="B30" s="96">
        <f>B32+B35+B58+B73+B77</f>
        <v>507225.64575000008</v>
      </c>
      <c r="C30" s="96">
        <f t="shared" ref="C30" si="8">C32+C35+C58+C73+C77</f>
        <v>0</v>
      </c>
      <c r="D30" s="96">
        <f>D32+D35+D58+D73+D77+D74</f>
        <v>572314.02950000006</v>
      </c>
      <c r="E30" s="96">
        <f>E32+E35+E58+E73+E77+E74</f>
        <v>424855.87043000001</v>
      </c>
      <c r="F30" s="96">
        <f t="shared" si="5"/>
        <v>74.234746752787743</v>
      </c>
      <c r="G30" s="96">
        <f t="shared" ref="G30:I30" si="9">G33+G34+G36+G37+G38+G39+G40+G41+G42+G43+G44+G45+G46+G47+G48+G49+G50+G51+G56+G57+G59+G60+G62+G63+G64+G65+G66+G68+G73</f>
        <v>38290.81756999997</v>
      </c>
      <c r="H30" s="96">
        <f>H32+H35+H58+H73+H77</f>
        <v>471042.76999999996</v>
      </c>
      <c r="I30" s="96">
        <f t="shared" si="9"/>
        <v>379.154</v>
      </c>
      <c r="J30" s="96">
        <f t="shared" ref="J30:K30" si="10">J33+J34+J36+J37+J38+J39+J41+J42+J43+J44+J45+J46+J47+J49+J50+J51+J56+J57+J59+J60+J62+J63+J64+J65+J66+J68+J73</f>
        <v>35073.599999999999</v>
      </c>
      <c r="K30" s="96">
        <f t="shared" si="10"/>
        <v>40597.699999999997</v>
      </c>
      <c r="L30" s="96">
        <f>L32+L35+L58+L73+L77</f>
        <v>572482.82000000007</v>
      </c>
      <c r="M30" s="112">
        <f>L30-D30</f>
        <v>168.79050000000279</v>
      </c>
      <c r="N30" s="130"/>
      <c r="O30" s="114"/>
    </row>
    <row r="31" spans="1:15" s="4" customFormat="1" ht="15" customHeight="1" x14ac:dyDescent="0.25">
      <c r="A31" s="85" t="s">
        <v>119</v>
      </c>
      <c r="B31" s="5"/>
      <c r="C31" s="23"/>
      <c r="D31" s="5"/>
      <c r="E31" s="5"/>
      <c r="F31" s="5"/>
      <c r="G31" s="26"/>
      <c r="H31" s="5"/>
      <c r="I31" s="27"/>
      <c r="J31" s="26"/>
      <c r="K31" s="26"/>
      <c r="L31" s="24"/>
      <c r="M31" s="24"/>
      <c r="N31" s="130"/>
    </row>
    <row r="32" spans="1:15" s="4" customFormat="1" ht="15" customHeight="1" x14ac:dyDescent="0.25">
      <c r="A32" s="85" t="s">
        <v>139</v>
      </c>
      <c r="B32" s="5">
        <f>B34+B33</f>
        <v>145554</v>
      </c>
      <c r="C32" s="5">
        <f t="shared" ref="C32:M32" si="11">C34+C33</f>
        <v>0</v>
      </c>
      <c r="D32" s="5">
        <f t="shared" si="11"/>
        <v>136046</v>
      </c>
      <c r="E32" s="5">
        <f t="shared" si="11"/>
        <v>116604</v>
      </c>
      <c r="F32" s="5">
        <f t="shared" si="11"/>
        <v>171.37995666609149</v>
      </c>
      <c r="G32" s="5">
        <f>G34+G33</f>
        <v>12956</v>
      </c>
      <c r="H32" s="5">
        <f t="shared" si="11"/>
        <v>129560</v>
      </c>
      <c r="I32" s="5">
        <f t="shared" si="11"/>
        <v>0</v>
      </c>
      <c r="J32" s="5">
        <f t="shared" si="11"/>
        <v>7089.4</v>
      </c>
      <c r="K32" s="5">
        <f t="shared" si="11"/>
        <v>13029.4</v>
      </c>
      <c r="L32" s="5">
        <f t="shared" si="11"/>
        <v>149678.79999999999</v>
      </c>
      <c r="M32" s="5">
        <f t="shared" si="11"/>
        <v>13632.799999999988</v>
      </c>
      <c r="N32" s="130"/>
    </row>
    <row r="33" spans="1:14" s="4" customFormat="1" ht="15" customHeight="1" x14ac:dyDescent="0.25">
      <c r="A33" s="89" t="s">
        <v>140</v>
      </c>
      <c r="B33" s="5">
        <v>119178</v>
      </c>
      <c r="C33" s="23"/>
      <c r="D33" s="5">
        <v>130373</v>
      </c>
      <c r="E33" s="5">
        <v>111744</v>
      </c>
      <c r="F33" s="5">
        <f>E33*100/D33</f>
        <v>85.710998442929139</v>
      </c>
      <c r="G33" s="26">
        <f>H33-E33</f>
        <v>12416</v>
      </c>
      <c r="H33" s="5">
        <v>124160</v>
      </c>
      <c r="I33" s="27"/>
      <c r="J33" s="26">
        <v>6816.4</v>
      </c>
      <c r="K33" s="26">
        <v>13029.4</v>
      </c>
      <c r="L33" s="102">
        <f>H33+J33+K33</f>
        <v>144005.79999999999</v>
      </c>
      <c r="M33" s="102">
        <f>L33-D33</f>
        <v>13632.799999999988</v>
      </c>
      <c r="N33" s="130"/>
    </row>
    <row r="34" spans="1:14" s="4" customFormat="1" ht="15" customHeight="1" x14ac:dyDescent="0.25">
      <c r="A34" s="89" t="s">
        <v>141</v>
      </c>
      <c r="B34" s="5">
        <v>26376</v>
      </c>
      <c r="C34" s="23"/>
      <c r="D34" s="5">
        <v>5673</v>
      </c>
      <c r="E34" s="5">
        <v>4860</v>
      </c>
      <c r="F34" s="5">
        <f t="shared" ref="F34:F74" si="12">E34*100/D34</f>
        <v>85.668958223162349</v>
      </c>
      <c r="G34" s="26">
        <f>H34-E34</f>
        <v>540</v>
      </c>
      <c r="H34" s="5">
        <v>5400</v>
      </c>
      <c r="I34" s="27"/>
      <c r="J34" s="26">
        <v>273</v>
      </c>
      <c r="K34" s="26"/>
      <c r="L34" s="102">
        <f t="shared" ref="L34:L73" si="13">H34+J34+K34</f>
        <v>5673</v>
      </c>
      <c r="M34" s="102">
        <f t="shared" ref="M34:M73" si="14">L34-D34</f>
        <v>0</v>
      </c>
      <c r="N34" s="130"/>
    </row>
    <row r="35" spans="1:14" s="4" customFormat="1" ht="15" customHeight="1" x14ac:dyDescent="0.25">
      <c r="A35" s="90" t="s">
        <v>142</v>
      </c>
      <c r="B35" s="5">
        <f>B37+B38+B39+B40+B41+B42+B43+B44+B45+B46+B47+B49+B50+B51+B55+B48+B56+B57+B36+B52+B53+B54+B60+B61+B62+B63+B64+B65+B68+B70+B71+B72+B73+B74+B76+B77</f>
        <v>340490.64410000009</v>
      </c>
      <c r="C35" s="5">
        <f t="shared" ref="C35:E35" si="15">C37+C38+C39+C40+C41+C42+C43+C44+C45+C46+C47+C49+C50+C51+C55+C48+C56+C57+C36+C52+C53+C54+C60+C61+C62+C63+C64+C65+C68+C70+C71+C72+C73+C74+C76+C77</f>
        <v>0</v>
      </c>
      <c r="D35" s="5">
        <f t="shared" si="15"/>
        <v>413531.21150000009</v>
      </c>
      <c r="E35" s="5">
        <f t="shared" si="15"/>
        <v>292192.58243000001</v>
      </c>
      <c r="F35" s="5">
        <f t="shared" si="12"/>
        <v>70.657927214279923</v>
      </c>
      <c r="G35" s="5">
        <f>G37+G38+G39+G40+G41+G42+G43+G44+G45+G46+G47+G49+G50+G51+G55+G48+G56+G57+G36+G52+G53+G54</f>
        <v>22072.86498999998</v>
      </c>
      <c r="H35" s="5">
        <f>H37+H38+H39+H40+H41+H42+H43+H44+H45+H46+H47+H49+H50+H51+H55+H48+H56+H57+H36+H52+H53+H54+H60+H61+H62+H64+H65+H68+H69+H71+H72+H73+H74+H70</f>
        <v>325648.52999999997</v>
      </c>
      <c r="I35" s="27"/>
      <c r="J35" s="5">
        <f>J37+J38+J39+J40+J41+J42+J43+J44+J45+J46+J47+J49+J50+J51+J55+J48+J56+J57+J36+J52+J53+J54+J60+J65+J70+J72+J73+J74</f>
        <v>39448.199999999997</v>
      </c>
      <c r="K35" s="5">
        <f>K37+K38+K39+K40+K41+K42+K43+K44+K45+K46+K47+K49+K50+K51+K55+K48+K56+K57+K36+K52+K53+K54+K60+K65+K70+K72+K73+K74</f>
        <v>38263.249999999993</v>
      </c>
      <c r="L35" s="102">
        <f>H35+J35+K35</f>
        <v>403359.98</v>
      </c>
      <c r="M35" s="102">
        <f t="shared" si="14"/>
        <v>-10171.231500000111</v>
      </c>
      <c r="N35" s="130"/>
    </row>
    <row r="36" spans="1:14" s="4" customFormat="1" ht="15" customHeight="1" x14ac:dyDescent="0.25">
      <c r="A36" s="91" t="s">
        <v>143</v>
      </c>
      <c r="B36" s="5">
        <v>6218</v>
      </c>
      <c r="C36" s="23"/>
      <c r="D36" s="5">
        <v>6703</v>
      </c>
      <c r="E36" s="5">
        <v>5030</v>
      </c>
      <c r="F36" s="5">
        <f t="shared" ref="F36:F54" si="16">E36*100/D36</f>
        <v>75.041026406086829</v>
      </c>
      <c r="G36" s="26">
        <f>H36-E36</f>
        <v>559</v>
      </c>
      <c r="H36" s="5">
        <v>5589</v>
      </c>
      <c r="I36" s="27"/>
      <c r="J36" s="26">
        <v>557</v>
      </c>
      <c r="K36" s="26">
        <v>557</v>
      </c>
      <c r="L36" s="102">
        <f>H36+J36+K36</f>
        <v>6703</v>
      </c>
      <c r="M36" s="102">
        <f t="shared" ref="M36:M51" si="17">L36-D36</f>
        <v>0</v>
      </c>
      <c r="N36" s="130"/>
    </row>
    <row r="37" spans="1:14" s="4" customFormat="1" ht="15" customHeight="1" x14ac:dyDescent="0.25">
      <c r="A37" s="91" t="s">
        <v>144</v>
      </c>
      <c r="B37" s="5">
        <v>2619.3000000000002</v>
      </c>
      <c r="C37" s="23"/>
      <c r="D37" s="5">
        <v>1877.2</v>
      </c>
      <c r="E37" s="5">
        <v>1855.55</v>
      </c>
      <c r="F37" s="5">
        <f t="shared" si="16"/>
        <v>98.846686554442783</v>
      </c>
      <c r="G37" s="26">
        <f t="shared" ref="G37:G52" si="18">H37-E37</f>
        <v>21.659000000000106</v>
      </c>
      <c r="H37" s="5">
        <v>1877.2090000000001</v>
      </c>
      <c r="I37" s="27"/>
      <c r="J37" s="26">
        <v>0</v>
      </c>
      <c r="K37" s="26">
        <v>0</v>
      </c>
      <c r="L37" s="102">
        <f t="shared" si="13"/>
        <v>1877.2090000000001</v>
      </c>
      <c r="M37" s="102">
        <f t="shared" si="17"/>
        <v>9.0000000000145519E-3</v>
      </c>
      <c r="N37" s="130"/>
    </row>
    <row r="38" spans="1:14" s="4" customFormat="1" ht="15" customHeight="1" x14ac:dyDescent="0.25">
      <c r="A38" s="91" t="s">
        <v>188</v>
      </c>
      <c r="B38" s="5">
        <v>1197.2</v>
      </c>
      <c r="C38" s="23"/>
      <c r="D38" s="5">
        <v>1494</v>
      </c>
      <c r="E38" s="5">
        <v>1237.8879999999999</v>
      </c>
      <c r="F38" s="5">
        <f t="shared" si="16"/>
        <v>82.857295850066933</v>
      </c>
      <c r="G38" s="26">
        <f t="shared" si="18"/>
        <v>154.79300000000012</v>
      </c>
      <c r="H38" s="5">
        <v>1392.681</v>
      </c>
      <c r="I38" s="27"/>
      <c r="J38" s="26">
        <v>101.3</v>
      </c>
      <c r="K38" s="26">
        <v>101.3</v>
      </c>
      <c r="L38" s="102">
        <f t="shared" si="13"/>
        <v>1595.2809999999999</v>
      </c>
      <c r="M38" s="102">
        <f t="shared" si="17"/>
        <v>101.28099999999995</v>
      </c>
      <c r="N38" s="130"/>
    </row>
    <row r="39" spans="1:14" s="4" customFormat="1" ht="15" customHeight="1" x14ac:dyDescent="0.25">
      <c r="A39" s="91" t="s">
        <v>179</v>
      </c>
      <c r="B39" s="5">
        <v>183</v>
      </c>
      <c r="C39" s="23"/>
      <c r="D39" s="5">
        <v>423</v>
      </c>
      <c r="E39" s="5">
        <v>423</v>
      </c>
      <c r="F39" s="5">
        <f t="shared" si="16"/>
        <v>100</v>
      </c>
      <c r="G39" s="26">
        <f t="shared" si="18"/>
        <v>-423</v>
      </c>
      <c r="H39" s="5">
        <v>0</v>
      </c>
      <c r="I39" s="27"/>
      <c r="J39" s="26">
        <v>423</v>
      </c>
      <c r="K39" s="26"/>
      <c r="L39" s="102">
        <f t="shared" si="13"/>
        <v>423</v>
      </c>
      <c r="M39" s="102">
        <f t="shared" si="17"/>
        <v>0</v>
      </c>
      <c r="N39" s="130"/>
    </row>
    <row r="40" spans="1:14" s="4" customFormat="1" ht="15" customHeight="1" x14ac:dyDescent="0.25">
      <c r="A40" s="91" t="s">
        <v>145</v>
      </c>
      <c r="B40" s="5">
        <v>4</v>
      </c>
      <c r="C40" s="23"/>
      <c r="D40" s="5">
        <v>4</v>
      </c>
      <c r="E40" s="5">
        <v>0</v>
      </c>
      <c r="F40" s="5">
        <f t="shared" si="16"/>
        <v>0</v>
      </c>
      <c r="G40" s="26">
        <f t="shared" si="18"/>
        <v>0</v>
      </c>
      <c r="H40" s="5">
        <v>0</v>
      </c>
      <c r="I40" s="27"/>
      <c r="J40" s="26"/>
      <c r="K40" s="26">
        <v>4</v>
      </c>
      <c r="L40" s="102">
        <f t="shared" si="13"/>
        <v>4</v>
      </c>
      <c r="M40" s="102">
        <f t="shared" si="17"/>
        <v>0</v>
      </c>
      <c r="N40" s="130"/>
    </row>
    <row r="41" spans="1:14" s="4" customFormat="1" ht="15" customHeight="1" x14ac:dyDescent="0.25">
      <c r="A41" s="91" t="s">
        <v>146</v>
      </c>
      <c r="B41" s="5">
        <v>2516.7890000000002</v>
      </c>
      <c r="C41" s="23"/>
      <c r="D41" s="5">
        <v>2673</v>
      </c>
      <c r="E41" s="5">
        <v>1908.2819999999999</v>
      </c>
      <c r="F41" s="5">
        <f t="shared" si="16"/>
        <v>71.391021324354654</v>
      </c>
      <c r="G41" s="26">
        <f t="shared" si="18"/>
        <v>206.7030000000002</v>
      </c>
      <c r="H41" s="5">
        <v>2114.9850000000001</v>
      </c>
      <c r="I41" s="27"/>
      <c r="J41" s="26">
        <v>279</v>
      </c>
      <c r="K41" s="26">
        <v>279</v>
      </c>
      <c r="L41" s="102">
        <f t="shared" si="13"/>
        <v>2672.9850000000001</v>
      </c>
      <c r="M41" s="102">
        <f t="shared" si="17"/>
        <v>-1.4999999999872671E-2</v>
      </c>
      <c r="N41" s="130"/>
    </row>
    <row r="42" spans="1:14" s="4" customFormat="1" ht="15" customHeight="1" x14ac:dyDescent="0.25">
      <c r="A42" s="91" t="s">
        <v>147</v>
      </c>
      <c r="B42" s="5"/>
      <c r="C42" s="23"/>
      <c r="D42" s="5"/>
      <c r="E42" s="5"/>
      <c r="F42" s="5" t="e">
        <f t="shared" si="16"/>
        <v>#DIV/0!</v>
      </c>
      <c r="G42" s="26">
        <f t="shared" si="18"/>
        <v>0</v>
      </c>
      <c r="H42" s="5"/>
      <c r="I42" s="27"/>
      <c r="J42" s="26"/>
      <c r="K42" s="26"/>
      <c r="L42" s="102">
        <f t="shared" si="13"/>
        <v>0</v>
      </c>
      <c r="M42" s="102">
        <f t="shared" si="17"/>
        <v>0</v>
      </c>
      <c r="N42" s="130"/>
    </row>
    <row r="43" spans="1:14" s="4" customFormat="1" ht="15" customHeight="1" x14ac:dyDescent="0.25">
      <c r="A43" s="91" t="s">
        <v>148</v>
      </c>
      <c r="B43" s="5">
        <v>1376.4</v>
      </c>
      <c r="C43" s="23"/>
      <c r="D43" s="5">
        <v>1592.1</v>
      </c>
      <c r="E43" s="5">
        <v>1060.0871099999999</v>
      </c>
      <c r="F43" s="5">
        <f t="shared" si="16"/>
        <v>66.584203881665729</v>
      </c>
      <c r="G43" s="26">
        <f t="shared" si="18"/>
        <v>74.364890000000059</v>
      </c>
      <c r="H43" s="5">
        <v>1134.452</v>
      </c>
      <c r="I43" s="27"/>
      <c r="J43" s="26">
        <v>228.8</v>
      </c>
      <c r="K43" s="26">
        <v>228.8</v>
      </c>
      <c r="L43" s="102">
        <f t="shared" si="13"/>
        <v>1592.0519999999999</v>
      </c>
      <c r="M43" s="102">
        <f t="shared" si="17"/>
        <v>-4.8000000000001819E-2</v>
      </c>
      <c r="N43" s="130"/>
    </row>
    <row r="44" spans="1:14" s="4" customFormat="1" ht="15" customHeight="1" x14ac:dyDescent="0.25">
      <c r="A44" s="91" t="s">
        <v>149</v>
      </c>
      <c r="B44" s="5">
        <v>1091</v>
      </c>
      <c r="C44" s="23"/>
      <c r="D44" s="5"/>
      <c r="E44" s="5"/>
      <c r="F44" s="5" t="e">
        <f t="shared" si="16"/>
        <v>#DIV/0!</v>
      </c>
      <c r="G44" s="26">
        <f t="shared" si="18"/>
        <v>0</v>
      </c>
      <c r="H44" s="5"/>
      <c r="I44" s="27"/>
      <c r="J44" s="26"/>
      <c r="K44" s="26"/>
      <c r="L44" s="102">
        <f t="shared" si="13"/>
        <v>0</v>
      </c>
      <c r="M44" s="102">
        <f t="shared" si="17"/>
        <v>0</v>
      </c>
      <c r="N44" s="130"/>
    </row>
    <row r="45" spans="1:14" s="4" customFormat="1" ht="15" customHeight="1" x14ac:dyDescent="0.25">
      <c r="A45" s="91" t="s">
        <v>150</v>
      </c>
      <c r="B45" s="5">
        <v>645</v>
      </c>
      <c r="C45" s="23"/>
      <c r="D45" s="5">
        <v>738</v>
      </c>
      <c r="E45" s="5">
        <v>552</v>
      </c>
      <c r="F45" s="5">
        <f t="shared" si="16"/>
        <v>74.796747967479675</v>
      </c>
      <c r="G45" s="26">
        <f t="shared" si="18"/>
        <v>62</v>
      </c>
      <c r="H45" s="5">
        <v>614</v>
      </c>
      <c r="I45" s="27"/>
      <c r="J45" s="26">
        <v>62</v>
      </c>
      <c r="K45" s="26">
        <v>62</v>
      </c>
      <c r="L45" s="102">
        <f t="shared" si="13"/>
        <v>738</v>
      </c>
      <c r="M45" s="102">
        <f t="shared" si="17"/>
        <v>0</v>
      </c>
      <c r="N45" s="130"/>
    </row>
    <row r="46" spans="1:14" s="4" customFormat="1" ht="15" customHeight="1" x14ac:dyDescent="0.25">
      <c r="A46" s="91" t="s">
        <v>151</v>
      </c>
      <c r="B46" s="5"/>
      <c r="C46" s="23"/>
      <c r="D46" s="5">
        <v>297.99599999999998</v>
      </c>
      <c r="E46" s="5">
        <v>94.959900000000005</v>
      </c>
      <c r="F46" s="5">
        <f t="shared" si="16"/>
        <v>31.866165988805221</v>
      </c>
      <c r="G46" s="26">
        <f t="shared" si="18"/>
        <v>30.6601</v>
      </c>
      <c r="H46" s="5">
        <v>125.62</v>
      </c>
      <c r="I46" s="27"/>
      <c r="J46" s="26">
        <v>31</v>
      </c>
      <c r="K46" s="26">
        <v>31</v>
      </c>
      <c r="L46" s="102">
        <f t="shared" si="13"/>
        <v>187.62</v>
      </c>
      <c r="M46" s="102">
        <f t="shared" si="17"/>
        <v>-110.37599999999998</v>
      </c>
      <c r="N46" s="130"/>
    </row>
    <row r="47" spans="1:14" s="4" customFormat="1" ht="15" customHeight="1" x14ac:dyDescent="0.25">
      <c r="A47" s="91" t="s">
        <v>152</v>
      </c>
      <c r="B47" s="5">
        <v>128.01410000000001</v>
      </c>
      <c r="C47" s="23"/>
      <c r="D47" s="5"/>
      <c r="E47" s="5"/>
      <c r="F47" s="5" t="e">
        <f t="shared" si="16"/>
        <v>#DIV/0!</v>
      </c>
      <c r="G47" s="26">
        <f t="shared" si="18"/>
        <v>0</v>
      </c>
      <c r="H47" s="5"/>
      <c r="I47" s="27"/>
      <c r="J47" s="26"/>
      <c r="K47" s="26"/>
      <c r="L47" s="102">
        <f t="shared" si="13"/>
        <v>0</v>
      </c>
      <c r="M47" s="102">
        <f t="shared" si="17"/>
        <v>0</v>
      </c>
      <c r="N47" s="130"/>
    </row>
    <row r="48" spans="1:14" s="4" customFormat="1" ht="15" customHeight="1" x14ac:dyDescent="0.25">
      <c r="A48" s="91" t="s">
        <v>153</v>
      </c>
      <c r="B48" s="103">
        <v>716</v>
      </c>
      <c r="C48" s="23"/>
      <c r="D48" s="5">
        <v>773</v>
      </c>
      <c r="E48" s="5">
        <v>0</v>
      </c>
      <c r="F48" s="5">
        <f t="shared" si="16"/>
        <v>0</v>
      </c>
      <c r="G48" s="26">
        <f t="shared" si="18"/>
        <v>0</v>
      </c>
      <c r="H48" s="5">
        <v>0</v>
      </c>
      <c r="I48" s="27"/>
      <c r="J48" s="26">
        <v>773</v>
      </c>
      <c r="K48" s="26"/>
      <c r="L48" s="102">
        <f t="shared" si="13"/>
        <v>773</v>
      </c>
      <c r="M48" s="102">
        <f t="shared" si="17"/>
        <v>0</v>
      </c>
      <c r="N48" s="130"/>
    </row>
    <row r="49" spans="1:14" s="4" customFormat="1" ht="15" customHeight="1" x14ac:dyDescent="0.25">
      <c r="A49" s="91" t="s">
        <v>162</v>
      </c>
      <c r="B49" s="5">
        <v>1564.92</v>
      </c>
      <c r="C49" s="23"/>
      <c r="D49" s="5">
        <v>1516</v>
      </c>
      <c r="E49" s="5">
        <v>1516</v>
      </c>
      <c r="F49" s="5">
        <f t="shared" si="16"/>
        <v>100</v>
      </c>
      <c r="G49" s="26">
        <f>H49-E49</f>
        <v>0</v>
      </c>
      <c r="H49" s="5">
        <v>1516</v>
      </c>
      <c r="I49" s="27"/>
      <c r="J49" s="26"/>
      <c r="K49" s="26"/>
      <c r="L49" s="102">
        <f t="shared" si="13"/>
        <v>1516</v>
      </c>
      <c r="M49" s="102">
        <f t="shared" si="17"/>
        <v>0</v>
      </c>
      <c r="N49" s="130"/>
    </row>
    <row r="50" spans="1:14" s="4" customFormat="1" ht="15" customHeight="1" x14ac:dyDescent="0.25">
      <c r="A50" s="91" t="s">
        <v>154</v>
      </c>
      <c r="B50" s="5">
        <v>851</v>
      </c>
      <c r="C50" s="23"/>
      <c r="D50" s="5">
        <v>991</v>
      </c>
      <c r="E50" s="5">
        <v>848.4</v>
      </c>
      <c r="F50" s="5">
        <f t="shared" si="16"/>
        <v>85.610494450050453</v>
      </c>
      <c r="G50" s="26">
        <f t="shared" si="18"/>
        <v>94.300000000000068</v>
      </c>
      <c r="H50" s="5">
        <v>942.7</v>
      </c>
      <c r="I50" s="27"/>
      <c r="J50" s="26">
        <v>48.3</v>
      </c>
      <c r="K50" s="26">
        <v>55.4</v>
      </c>
      <c r="L50" s="102">
        <f t="shared" si="13"/>
        <v>1046.4000000000001</v>
      </c>
      <c r="M50" s="102">
        <f t="shared" si="17"/>
        <v>55.400000000000091</v>
      </c>
      <c r="N50" s="130"/>
    </row>
    <row r="51" spans="1:14" s="4" customFormat="1" ht="15" customHeight="1" x14ac:dyDescent="0.25">
      <c r="A51" s="91" t="s">
        <v>155</v>
      </c>
      <c r="B51" s="5">
        <v>868</v>
      </c>
      <c r="C51" s="23"/>
      <c r="D51" s="5">
        <v>819</v>
      </c>
      <c r="E51" s="5">
        <v>624</v>
      </c>
      <c r="F51" s="5">
        <f t="shared" si="16"/>
        <v>76.19047619047619</v>
      </c>
      <c r="G51" s="26">
        <f t="shared" si="18"/>
        <v>106.10000000000002</v>
      </c>
      <c r="H51" s="5">
        <v>730.1</v>
      </c>
      <c r="I51" s="27"/>
      <c r="J51" s="26">
        <v>55.4</v>
      </c>
      <c r="K51" s="26">
        <v>55.4</v>
      </c>
      <c r="L51" s="102">
        <f t="shared" si="13"/>
        <v>840.9</v>
      </c>
      <c r="M51" s="102">
        <f t="shared" si="17"/>
        <v>21.899999999999977</v>
      </c>
      <c r="N51" s="130"/>
    </row>
    <row r="52" spans="1:14" s="4" customFormat="1" ht="15" customHeight="1" x14ac:dyDescent="0.25">
      <c r="A52" s="91" t="s">
        <v>177</v>
      </c>
      <c r="B52" s="5">
        <v>11512.960999999999</v>
      </c>
      <c r="C52" s="23"/>
      <c r="D52" s="5">
        <v>16025.454</v>
      </c>
      <c r="E52" s="5">
        <v>3510.0279999999998</v>
      </c>
      <c r="F52" s="5">
        <f t="shared" si="16"/>
        <v>21.90283033479114</v>
      </c>
      <c r="G52" s="26">
        <f t="shared" si="18"/>
        <v>81.821000000000367</v>
      </c>
      <c r="H52" s="5">
        <v>3591.8490000000002</v>
      </c>
      <c r="I52" s="27"/>
      <c r="J52" s="26">
        <v>82</v>
      </c>
      <c r="K52" s="26">
        <v>82</v>
      </c>
      <c r="L52" s="102">
        <f t="shared" ref="L52:L54" si="19">H52+J52+K52</f>
        <v>3755.8490000000002</v>
      </c>
      <c r="M52" s="102">
        <f t="shared" ref="M52:M54" si="20">L52-D52</f>
        <v>-12269.605</v>
      </c>
      <c r="N52" s="130"/>
    </row>
    <row r="53" spans="1:14" s="4" customFormat="1" ht="15" customHeight="1" x14ac:dyDescent="0.25">
      <c r="A53" s="91" t="s">
        <v>178</v>
      </c>
      <c r="B53" s="5"/>
      <c r="C53" s="23"/>
      <c r="D53" s="5">
        <v>0</v>
      </c>
      <c r="E53" s="5">
        <v>0</v>
      </c>
      <c r="F53" s="5" t="e">
        <f t="shared" si="16"/>
        <v>#DIV/0!</v>
      </c>
      <c r="G53" s="26">
        <f>H53-E53</f>
        <v>0</v>
      </c>
      <c r="H53" s="5">
        <v>0</v>
      </c>
      <c r="I53" s="27"/>
      <c r="J53" s="26"/>
      <c r="K53" s="26"/>
      <c r="L53" s="102">
        <f t="shared" si="19"/>
        <v>0</v>
      </c>
      <c r="M53" s="102">
        <f t="shared" si="20"/>
        <v>0</v>
      </c>
      <c r="N53" s="130"/>
    </row>
    <row r="54" spans="1:14" s="4" customFormat="1" ht="15" customHeight="1" x14ac:dyDescent="0.25">
      <c r="A54" s="91" t="s">
        <v>180</v>
      </c>
      <c r="B54" s="5">
        <v>10.199999999999999</v>
      </c>
      <c r="C54" s="23"/>
      <c r="D54" s="5">
        <v>11.5</v>
      </c>
      <c r="E54" s="5">
        <v>11.5</v>
      </c>
      <c r="F54" s="5">
        <f t="shared" si="16"/>
        <v>100</v>
      </c>
      <c r="G54" s="26">
        <f t="shared" ref="G54" si="21">H54-E54</f>
        <v>0</v>
      </c>
      <c r="H54" s="5">
        <v>11.5</v>
      </c>
      <c r="I54" s="27"/>
      <c r="J54" s="27">
        <v>0</v>
      </c>
      <c r="K54" s="26">
        <v>0</v>
      </c>
      <c r="L54" s="102">
        <f t="shared" si="19"/>
        <v>11.5</v>
      </c>
      <c r="M54" s="102">
        <f t="shared" si="20"/>
        <v>0</v>
      </c>
      <c r="N54" s="130"/>
    </row>
    <row r="55" spans="1:14" s="4" customFormat="1" ht="15" customHeight="1" x14ac:dyDescent="0.25">
      <c r="A55" s="91" t="s">
        <v>189</v>
      </c>
      <c r="B55" s="5"/>
      <c r="C55" s="23"/>
      <c r="D55" s="5"/>
      <c r="E55" s="5"/>
      <c r="F55" s="5" t="e">
        <f>E55*100/D55</f>
        <v>#DIV/0!</v>
      </c>
      <c r="G55" s="26">
        <f t="shared" ref="G55:G98" si="22">H55-E55</f>
        <v>0</v>
      </c>
      <c r="H55" s="5"/>
      <c r="I55" s="27"/>
      <c r="J55" s="26"/>
      <c r="K55" s="26"/>
      <c r="L55" s="102">
        <f t="shared" si="13"/>
        <v>0</v>
      </c>
      <c r="M55" s="102">
        <f>L55-D55</f>
        <v>0</v>
      </c>
      <c r="N55" s="130"/>
    </row>
    <row r="56" spans="1:14" s="4" customFormat="1" ht="15" customHeight="1" x14ac:dyDescent="0.25">
      <c r="A56" s="89" t="s">
        <v>156</v>
      </c>
      <c r="B56" s="5">
        <v>156669</v>
      </c>
      <c r="C56" s="23"/>
      <c r="D56" s="5">
        <v>179739.7</v>
      </c>
      <c r="E56" s="5">
        <v>134083.64000000001</v>
      </c>
      <c r="F56" s="5">
        <f>E56*100/D56</f>
        <v>74.598789249119704</v>
      </c>
      <c r="G56" s="26">
        <f t="shared" si="22"/>
        <v>16166.181999999972</v>
      </c>
      <c r="H56" s="5">
        <v>150249.82199999999</v>
      </c>
      <c r="I56" s="27"/>
      <c r="J56" s="26">
        <v>15661</v>
      </c>
      <c r="K56" s="26">
        <v>15661</v>
      </c>
      <c r="L56" s="102">
        <f t="shared" si="13"/>
        <v>181571.82199999999</v>
      </c>
      <c r="M56" s="102">
        <f>L56-D56</f>
        <v>1832.1219999999739</v>
      </c>
      <c r="N56" s="130"/>
    </row>
    <row r="57" spans="1:14" s="4" customFormat="1" ht="15" customHeight="1" x14ac:dyDescent="0.25">
      <c r="A57" s="88" t="s">
        <v>157</v>
      </c>
      <c r="B57" s="5">
        <v>62901</v>
      </c>
      <c r="C57" s="23"/>
      <c r="D57" s="5">
        <v>72933.350000000006</v>
      </c>
      <c r="E57" s="5">
        <v>56672.786999999997</v>
      </c>
      <c r="F57" s="5">
        <f>E57*100/D57</f>
        <v>77.704900433066612</v>
      </c>
      <c r="G57" s="26">
        <f>H57-E57</f>
        <v>4938.2820000000065</v>
      </c>
      <c r="H57" s="5">
        <v>61611.069000000003</v>
      </c>
      <c r="I57" s="27">
        <v>379.154</v>
      </c>
      <c r="J57" s="26">
        <v>5318</v>
      </c>
      <c r="K57" s="26">
        <v>5318</v>
      </c>
      <c r="L57" s="102">
        <f t="shared" si="13"/>
        <v>72247.069000000003</v>
      </c>
      <c r="M57" s="102">
        <f>L57-D57</f>
        <v>-686.28100000000268</v>
      </c>
      <c r="N57" s="130"/>
    </row>
    <row r="58" spans="1:14" s="4" customFormat="1" ht="15" customHeight="1" x14ac:dyDescent="0.25">
      <c r="A58" s="90" t="s">
        <v>158</v>
      </c>
      <c r="B58" s="5"/>
      <c r="C58" s="5">
        <f t="shared" ref="C58" si="23">C60+C61+C62+C63+C64+C65+C66+C67+C68+C69+C70+C71+C72+C59</f>
        <v>0</v>
      </c>
      <c r="D58" s="5"/>
      <c r="E58" s="5"/>
      <c r="F58" s="5"/>
      <c r="G58" s="5">
        <f>G60+G61+G62+G63+G64+G65+G66+G67+G68+G69+G70+G71+G72+G59</f>
        <v>8456.8305799999926</v>
      </c>
      <c r="H58" s="5"/>
      <c r="I58" s="27"/>
      <c r="J58" s="26"/>
      <c r="K58" s="26"/>
      <c r="L58" s="102">
        <f t="shared" si="13"/>
        <v>0</v>
      </c>
      <c r="M58" s="102">
        <f t="shared" si="14"/>
        <v>0</v>
      </c>
      <c r="N58" s="130"/>
    </row>
    <row r="59" spans="1:14" s="4" customFormat="1" ht="15" customHeight="1" x14ac:dyDescent="0.25">
      <c r="A59" s="91" t="s">
        <v>181</v>
      </c>
      <c r="B59" s="5"/>
      <c r="C59" s="23"/>
      <c r="D59" s="5"/>
      <c r="E59" s="5"/>
      <c r="F59" s="5" t="e">
        <f t="shared" si="12"/>
        <v>#DIV/0!</v>
      </c>
      <c r="G59" s="26">
        <f t="shared" si="22"/>
        <v>0</v>
      </c>
      <c r="H59" s="5"/>
      <c r="I59" s="27"/>
      <c r="J59" s="26"/>
      <c r="K59" s="26"/>
      <c r="L59" s="102">
        <f t="shared" si="13"/>
        <v>0</v>
      </c>
      <c r="M59" s="102">
        <f t="shared" si="14"/>
        <v>0</v>
      </c>
      <c r="N59" s="130"/>
    </row>
    <row r="60" spans="1:14" s="4" customFormat="1" ht="15" customHeight="1" x14ac:dyDescent="0.25">
      <c r="A60" s="91" t="s">
        <v>175</v>
      </c>
      <c r="B60" s="5">
        <v>6672.076</v>
      </c>
      <c r="C60" s="23"/>
      <c r="D60" s="5">
        <v>6123.1679999999997</v>
      </c>
      <c r="E60" s="5">
        <v>4044.7669999999998</v>
      </c>
      <c r="F60" s="5">
        <f t="shared" si="12"/>
        <v>66.056769959602605</v>
      </c>
      <c r="G60" s="26">
        <f t="shared" si="22"/>
        <v>635.46900000000005</v>
      </c>
      <c r="H60" s="5">
        <v>4680.2359999999999</v>
      </c>
      <c r="I60" s="27"/>
      <c r="J60" s="26">
        <v>721.45</v>
      </c>
      <c r="K60" s="26">
        <v>721.45</v>
      </c>
      <c r="L60" s="102">
        <f t="shared" si="13"/>
        <v>6123.1359999999995</v>
      </c>
      <c r="M60" s="102">
        <f t="shared" si="14"/>
        <v>-3.2000000000152795E-2</v>
      </c>
      <c r="N60" s="130"/>
    </row>
    <row r="61" spans="1:14" s="4" customFormat="1" ht="15" customHeight="1" x14ac:dyDescent="0.25">
      <c r="A61" s="91" t="s">
        <v>172</v>
      </c>
      <c r="B61" s="5">
        <v>2020.2</v>
      </c>
      <c r="C61" s="23"/>
      <c r="D61" s="5">
        <v>1838.384</v>
      </c>
      <c r="E61" s="5">
        <v>1838.384</v>
      </c>
      <c r="F61" s="5">
        <f t="shared" si="12"/>
        <v>100</v>
      </c>
      <c r="G61" s="26">
        <f t="shared" si="22"/>
        <v>1.6000000000076398E-2</v>
      </c>
      <c r="H61" s="5">
        <v>1838.4</v>
      </c>
      <c r="I61" s="27"/>
      <c r="J61" s="26"/>
      <c r="K61" s="26"/>
      <c r="L61" s="102">
        <f t="shared" si="13"/>
        <v>1838.4</v>
      </c>
      <c r="M61" s="102">
        <f t="shared" si="14"/>
        <v>1.6000000000076398E-2</v>
      </c>
      <c r="N61" s="130"/>
    </row>
    <row r="62" spans="1:14" s="4" customFormat="1" ht="15" customHeight="1" x14ac:dyDescent="0.25">
      <c r="A62" s="91" t="s">
        <v>159</v>
      </c>
      <c r="B62" s="5">
        <v>3068.8</v>
      </c>
      <c r="C62" s="23"/>
      <c r="D62" s="5">
        <v>4662.1575000000003</v>
      </c>
      <c r="E62" s="5">
        <v>4662.1575000000003</v>
      </c>
      <c r="F62" s="5">
        <f t="shared" si="12"/>
        <v>100</v>
      </c>
      <c r="G62" s="26">
        <f t="shared" si="22"/>
        <v>-190.54050000000007</v>
      </c>
      <c r="H62" s="5">
        <v>4471.6170000000002</v>
      </c>
      <c r="I62" s="27"/>
      <c r="J62" s="26">
        <v>0</v>
      </c>
      <c r="K62" s="26">
        <v>0</v>
      </c>
      <c r="L62" s="102">
        <f t="shared" si="13"/>
        <v>4471.6170000000002</v>
      </c>
      <c r="M62" s="102">
        <f t="shared" si="14"/>
        <v>-190.54050000000007</v>
      </c>
      <c r="N62" s="130"/>
    </row>
    <row r="63" spans="1:14" s="4" customFormat="1" ht="15" customHeight="1" x14ac:dyDescent="0.25">
      <c r="A63" s="91" t="s">
        <v>173</v>
      </c>
      <c r="B63" s="5">
        <v>788.5</v>
      </c>
      <c r="C63" s="23"/>
      <c r="D63" s="5"/>
      <c r="E63" s="5"/>
      <c r="F63" s="5" t="e">
        <f t="shared" si="12"/>
        <v>#DIV/0!</v>
      </c>
      <c r="G63" s="26">
        <f t="shared" si="22"/>
        <v>0</v>
      </c>
      <c r="H63" s="5"/>
      <c r="I63" s="27"/>
      <c r="J63" s="26"/>
      <c r="K63" s="26"/>
      <c r="L63" s="102">
        <f t="shared" si="13"/>
        <v>0</v>
      </c>
      <c r="M63" s="102">
        <f t="shared" si="14"/>
        <v>0</v>
      </c>
      <c r="N63" s="130"/>
    </row>
    <row r="64" spans="1:14" s="4" customFormat="1" ht="15" customHeight="1" x14ac:dyDescent="0.25">
      <c r="A64" s="91" t="s">
        <v>160</v>
      </c>
      <c r="B64" s="5">
        <v>518</v>
      </c>
      <c r="C64" s="23"/>
      <c r="D64" s="103">
        <v>588.79999999999995</v>
      </c>
      <c r="E64" s="103">
        <v>588.79999999999995</v>
      </c>
      <c r="F64" s="5">
        <f t="shared" si="12"/>
        <v>100</v>
      </c>
      <c r="G64" s="26">
        <f t="shared" si="22"/>
        <v>0</v>
      </c>
      <c r="H64" s="103">
        <v>588.79999999999995</v>
      </c>
      <c r="I64" s="27"/>
      <c r="J64" s="26"/>
      <c r="K64" s="26"/>
      <c r="L64" s="102">
        <f t="shared" si="13"/>
        <v>588.79999999999995</v>
      </c>
      <c r="M64" s="102">
        <f t="shared" si="14"/>
        <v>0</v>
      </c>
      <c r="N64" s="130"/>
    </row>
    <row r="65" spans="1:14" s="4" customFormat="1" ht="15" customHeight="1" x14ac:dyDescent="0.25">
      <c r="A65" s="91" t="s">
        <v>161</v>
      </c>
      <c r="B65" s="5">
        <v>14940</v>
      </c>
      <c r="C65" s="23"/>
      <c r="D65" s="103">
        <v>15938.2</v>
      </c>
      <c r="E65" s="103">
        <v>9319.6449200000006</v>
      </c>
      <c r="F65" s="5">
        <f t="shared" si="12"/>
        <v>58.473635165828014</v>
      </c>
      <c r="G65" s="26">
        <f t="shared" si="22"/>
        <v>1232.4550799999997</v>
      </c>
      <c r="H65" s="103">
        <v>10552.1</v>
      </c>
      <c r="I65" s="27"/>
      <c r="J65" s="26">
        <v>2693.05</v>
      </c>
      <c r="K65" s="26">
        <v>2693.05</v>
      </c>
      <c r="L65" s="102">
        <f t="shared" si="13"/>
        <v>15938.2</v>
      </c>
      <c r="M65" s="102">
        <f t="shared" si="14"/>
        <v>0</v>
      </c>
      <c r="N65" s="130"/>
    </row>
    <row r="66" spans="1:14" s="4" customFormat="1" ht="15" customHeight="1" x14ac:dyDescent="0.25">
      <c r="A66" s="91" t="s">
        <v>64</v>
      </c>
      <c r="B66" s="5"/>
      <c r="C66" s="23"/>
      <c r="D66" s="103"/>
      <c r="E66" s="103"/>
      <c r="F66" s="5" t="e">
        <f t="shared" si="12"/>
        <v>#DIV/0!</v>
      </c>
      <c r="G66" s="26">
        <f t="shared" si="22"/>
        <v>0</v>
      </c>
      <c r="H66" s="103"/>
      <c r="I66" s="27"/>
      <c r="J66" s="26"/>
      <c r="K66" s="26"/>
      <c r="L66" s="102">
        <f t="shared" si="13"/>
        <v>0</v>
      </c>
      <c r="M66" s="102">
        <f t="shared" si="14"/>
        <v>0</v>
      </c>
      <c r="N66" s="130"/>
    </row>
    <row r="67" spans="1:14" s="4" customFormat="1" ht="15" customHeight="1" x14ac:dyDescent="0.25">
      <c r="A67" s="91" t="s">
        <v>176</v>
      </c>
      <c r="B67" s="5">
        <v>1399.7</v>
      </c>
      <c r="C67" s="23"/>
      <c r="D67" s="5">
        <v>0</v>
      </c>
      <c r="E67" s="5">
        <v>0</v>
      </c>
      <c r="F67" s="5" t="e">
        <f t="shared" si="12"/>
        <v>#DIV/0!</v>
      </c>
      <c r="G67" s="26">
        <f t="shared" si="22"/>
        <v>0</v>
      </c>
      <c r="H67" s="5"/>
      <c r="I67" s="27"/>
      <c r="J67" s="26"/>
      <c r="K67" s="26"/>
      <c r="L67" s="102">
        <f>H67+J67+K67</f>
        <v>0</v>
      </c>
      <c r="M67" s="102">
        <f t="shared" si="14"/>
        <v>0</v>
      </c>
      <c r="N67" s="130"/>
    </row>
    <row r="68" spans="1:14" s="4" customFormat="1" ht="15" customHeight="1" x14ac:dyDescent="0.25">
      <c r="A68" s="91" t="s">
        <v>182</v>
      </c>
      <c r="B68" s="5">
        <v>530</v>
      </c>
      <c r="C68" s="23"/>
      <c r="D68" s="5">
        <v>585</v>
      </c>
      <c r="E68" s="5">
        <v>440</v>
      </c>
      <c r="F68" s="5">
        <f t="shared" si="12"/>
        <v>75.213675213675216</v>
      </c>
      <c r="G68" s="26">
        <f t="shared" si="22"/>
        <v>145</v>
      </c>
      <c r="H68" s="5">
        <v>585</v>
      </c>
      <c r="I68" s="27"/>
      <c r="J68" s="26"/>
      <c r="K68" s="26"/>
      <c r="L68" s="102">
        <f t="shared" si="13"/>
        <v>585</v>
      </c>
      <c r="M68" s="102">
        <f t="shared" si="14"/>
        <v>0</v>
      </c>
      <c r="N68" s="130"/>
    </row>
    <row r="69" spans="1:14" s="4" customFormat="1" ht="15" customHeight="1" x14ac:dyDescent="0.25">
      <c r="A69" s="91" t="s">
        <v>183</v>
      </c>
      <c r="B69" s="5"/>
      <c r="C69" s="23"/>
      <c r="D69" s="5">
        <v>1075</v>
      </c>
      <c r="E69" s="5">
        <v>1075</v>
      </c>
      <c r="F69" s="5">
        <f t="shared" si="12"/>
        <v>100</v>
      </c>
      <c r="G69" s="26">
        <f t="shared" si="22"/>
        <v>0</v>
      </c>
      <c r="H69" s="5">
        <v>1075</v>
      </c>
      <c r="I69" s="27"/>
      <c r="J69" s="26"/>
      <c r="K69" s="26"/>
      <c r="L69" s="102">
        <f t="shared" ref="L69:L72" si="24">H69+J69+K69</f>
        <v>1075</v>
      </c>
      <c r="M69" s="102">
        <f t="shared" ref="M69:M72" si="25">L69-D69</f>
        <v>0</v>
      </c>
      <c r="N69" s="130"/>
    </row>
    <row r="70" spans="1:14" s="4" customFormat="1" ht="15" customHeight="1" x14ac:dyDescent="0.25">
      <c r="A70" s="91" t="s">
        <v>198</v>
      </c>
      <c r="B70" s="5">
        <f>25473.8+3692.9</f>
        <v>29166.7</v>
      </c>
      <c r="C70" s="23"/>
      <c r="D70" s="5">
        <v>64746.584000000003</v>
      </c>
      <c r="E70" s="5">
        <v>38294.819000000003</v>
      </c>
      <c r="F70" s="5">
        <f t="shared" si="12"/>
        <v>59.145697941377108</v>
      </c>
      <c r="G70" s="26">
        <f t="shared" si="22"/>
        <v>6552.1309999999939</v>
      </c>
      <c r="H70" s="5">
        <v>44846.95</v>
      </c>
      <c r="I70" s="27"/>
      <c r="J70" s="26">
        <v>9949.7999999999993</v>
      </c>
      <c r="K70" s="26">
        <v>9949.7999999999993</v>
      </c>
      <c r="L70" s="102">
        <f t="shared" si="24"/>
        <v>64746.55</v>
      </c>
      <c r="M70" s="102">
        <f t="shared" si="25"/>
        <v>-3.3999999999650754E-2</v>
      </c>
      <c r="N70" s="130"/>
    </row>
    <row r="71" spans="1:14" s="4" customFormat="1" ht="15" customHeight="1" x14ac:dyDescent="0.25">
      <c r="A71" s="91" t="s">
        <v>174</v>
      </c>
      <c r="B71" s="5">
        <v>6521</v>
      </c>
      <c r="C71" s="23"/>
      <c r="D71" s="5">
        <v>6759.7</v>
      </c>
      <c r="E71" s="5">
        <v>6759.7</v>
      </c>
      <c r="F71" s="5">
        <f t="shared" si="12"/>
        <v>100</v>
      </c>
      <c r="G71" s="26">
        <f t="shared" si="22"/>
        <v>0</v>
      </c>
      <c r="H71" s="5">
        <v>6759.7</v>
      </c>
      <c r="I71" s="27"/>
      <c r="J71" s="26"/>
      <c r="K71" s="26"/>
      <c r="L71" s="102">
        <f t="shared" si="24"/>
        <v>6759.7</v>
      </c>
      <c r="M71" s="102">
        <f t="shared" si="25"/>
        <v>0</v>
      </c>
      <c r="N71" s="130"/>
    </row>
    <row r="72" spans="1:14" s="4" customFormat="1" ht="15" customHeight="1" x14ac:dyDescent="0.25">
      <c r="A72" s="91" t="s">
        <v>186</v>
      </c>
      <c r="B72" s="5">
        <v>968.38900000000001</v>
      </c>
      <c r="C72" s="23"/>
      <c r="D72" s="5">
        <v>941.1</v>
      </c>
      <c r="E72" s="5">
        <v>756.9</v>
      </c>
      <c r="F72" s="5">
        <f t="shared" si="12"/>
        <v>80.427159706726172</v>
      </c>
      <c r="G72" s="26">
        <f t="shared" si="22"/>
        <v>82.300000000000068</v>
      </c>
      <c r="H72" s="5">
        <v>839.2</v>
      </c>
      <c r="I72" s="27"/>
      <c r="J72" s="26">
        <v>50.95</v>
      </c>
      <c r="K72" s="26">
        <v>50.95</v>
      </c>
      <c r="L72" s="102">
        <f t="shared" si="24"/>
        <v>941.10000000000014</v>
      </c>
      <c r="M72" s="102">
        <f t="shared" si="25"/>
        <v>0</v>
      </c>
      <c r="N72" s="130"/>
    </row>
    <row r="73" spans="1:14" s="4" customFormat="1" ht="15" customHeight="1" x14ac:dyDescent="0.25">
      <c r="A73" s="90" t="s">
        <v>163</v>
      </c>
      <c r="B73" s="5">
        <v>21205.200000000001</v>
      </c>
      <c r="C73" s="23"/>
      <c r="D73" s="103">
        <v>19444.067999999999</v>
      </c>
      <c r="E73" s="103">
        <v>14312.85</v>
      </c>
      <c r="F73" s="5">
        <f t="shared" si="12"/>
        <v>73.610367953866444</v>
      </c>
      <c r="G73" s="26">
        <f t="shared" si="22"/>
        <v>1521.3899999999994</v>
      </c>
      <c r="H73" s="103">
        <v>15834.24</v>
      </c>
      <c r="I73" s="27"/>
      <c r="J73" s="26">
        <v>1804.9</v>
      </c>
      <c r="K73" s="26">
        <v>1804.9</v>
      </c>
      <c r="L73" s="102">
        <f t="shared" si="13"/>
        <v>19444.04</v>
      </c>
      <c r="M73" s="102">
        <f t="shared" si="14"/>
        <v>-2.7999999998428393E-2</v>
      </c>
      <c r="N73" s="130"/>
    </row>
    <row r="74" spans="1:14" s="4" customFormat="1" ht="15" customHeight="1" x14ac:dyDescent="0.25">
      <c r="A74" s="90" t="s">
        <v>164</v>
      </c>
      <c r="B74" s="5">
        <v>3019.9949999999999</v>
      </c>
      <c r="C74" s="23"/>
      <c r="D74" s="5">
        <v>3292.75</v>
      </c>
      <c r="E74" s="5">
        <v>1746.4380000000001</v>
      </c>
      <c r="F74" s="5">
        <f t="shared" si="12"/>
        <v>53.038888467086785</v>
      </c>
      <c r="G74" s="26">
        <f t="shared" si="22"/>
        <v>329.86200000000008</v>
      </c>
      <c r="H74" s="5">
        <v>2076.3000000000002</v>
      </c>
      <c r="I74" s="27"/>
      <c r="J74" s="26">
        <v>608.25</v>
      </c>
      <c r="K74" s="26">
        <v>608.20000000000005</v>
      </c>
      <c r="L74" s="102">
        <f t="shared" ref="L74:L77" si="26">H74+J74+K74</f>
        <v>3292.75</v>
      </c>
      <c r="M74" s="102">
        <f t="shared" ref="M74:M77" si="27">L74-D74</f>
        <v>0</v>
      </c>
      <c r="N74" s="130"/>
    </row>
    <row r="75" spans="1:14" s="4" customFormat="1" ht="15" customHeight="1" x14ac:dyDescent="0.25">
      <c r="A75" s="92" t="s">
        <v>165</v>
      </c>
      <c r="B75" s="5"/>
      <c r="C75" s="23"/>
      <c r="D75" s="5"/>
      <c r="E75" s="5"/>
      <c r="F75" s="5"/>
      <c r="G75" s="26">
        <f t="shared" si="22"/>
        <v>0</v>
      </c>
      <c r="H75" s="5"/>
      <c r="I75" s="27"/>
      <c r="J75" s="26"/>
      <c r="K75" s="26"/>
      <c r="L75" s="102">
        <f t="shared" si="26"/>
        <v>0</v>
      </c>
      <c r="M75" s="102">
        <f t="shared" si="27"/>
        <v>0</v>
      </c>
      <c r="N75" s="130"/>
    </row>
    <row r="76" spans="1:14" s="4" customFormat="1" ht="15" customHeight="1" x14ac:dyDescent="0.25">
      <c r="A76" s="90" t="s">
        <v>166</v>
      </c>
      <c r="B76" s="5">
        <v>24.198350000000001</v>
      </c>
      <c r="C76" s="23"/>
      <c r="D76" s="5"/>
      <c r="E76" s="5"/>
      <c r="F76" s="5"/>
      <c r="G76" s="26">
        <f t="shared" si="22"/>
        <v>0</v>
      </c>
      <c r="H76" s="5"/>
      <c r="I76" s="27"/>
      <c r="J76" s="26"/>
      <c r="K76" s="26"/>
      <c r="L76" s="102">
        <f t="shared" si="26"/>
        <v>0</v>
      </c>
      <c r="M76" s="102">
        <f t="shared" si="27"/>
        <v>0</v>
      </c>
      <c r="N76" s="130"/>
    </row>
    <row r="77" spans="1:14" s="4" customFormat="1" ht="15" customHeight="1" x14ac:dyDescent="0.25">
      <c r="A77" s="90" t="s">
        <v>167</v>
      </c>
      <c r="B77" s="5">
        <v>-24.198350000000001</v>
      </c>
      <c r="C77" s="23"/>
      <c r="D77" s="5"/>
      <c r="E77" s="5"/>
      <c r="F77" s="5"/>
      <c r="G77" s="26">
        <f t="shared" si="22"/>
        <v>0</v>
      </c>
      <c r="H77" s="5"/>
      <c r="I77" s="27"/>
      <c r="J77" s="26"/>
      <c r="K77" s="26"/>
      <c r="L77" s="102">
        <f t="shared" si="26"/>
        <v>0</v>
      </c>
      <c r="M77" s="102">
        <f t="shared" si="27"/>
        <v>0</v>
      </c>
      <c r="N77" s="130"/>
    </row>
    <row r="78" spans="1:14" s="100" customFormat="1" ht="15" customHeight="1" x14ac:dyDescent="0.25">
      <c r="A78" s="93" t="s">
        <v>168</v>
      </c>
      <c r="B78" s="96"/>
      <c r="C78" s="97"/>
      <c r="D78" s="96"/>
      <c r="E78" s="96"/>
      <c r="F78" s="96"/>
      <c r="G78" s="98">
        <f t="shared" si="22"/>
        <v>0</v>
      </c>
      <c r="H78" s="96"/>
      <c r="I78" s="96"/>
      <c r="J78" s="98"/>
      <c r="K78" s="98"/>
      <c r="L78" s="99"/>
      <c r="M78" s="99"/>
      <c r="N78" s="129"/>
    </row>
    <row r="79" spans="1:14" s="4" customFormat="1" ht="15" customHeight="1" x14ac:dyDescent="0.25">
      <c r="A79" s="94" t="s">
        <v>169</v>
      </c>
      <c r="B79" s="5"/>
      <c r="C79" s="23"/>
      <c r="D79" s="5"/>
      <c r="E79" s="5"/>
      <c r="F79" s="5"/>
      <c r="G79" s="26">
        <f t="shared" si="22"/>
        <v>0</v>
      </c>
      <c r="H79" s="5"/>
      <c r="I79" s="27"/>
      <c r="J79" s="26"/>
      <c r="K79" s="26"/>
      <c r="L79" s="24"/>
      <c r="M79" s="24"/>
      <c r="N79" s="130"/>
    </row>
    <row r="80" spans="1:14" s="4" customFormat="1" ht="15" customHeight="1" x14ac:dyDescent="0.25">
      <c r="A80" s="95" t="s">
        <v>170</v>
      </c>
      <c r="B80" s="5">
        <f>B9*100/B7</f>
        <v>7.9219765960254698</v>
      </c>
      <c r="C80" s="5"/>
      <c r="D80" s="5">
        <f t="shared" ref="D80:L80" si="28">D9*100/D7</f>
        <v>8.430345647875539</v>
      </c>
      <c r="E80" s="5">
        <f t="shared" si="28"/>
        <v>7.2456954265901157</v>
      </c>
      <c r="F80" s="5"/>
      <c r="G80" s="26">
        <f t="shared" si="22"/>
        <v>0.12680382601708828</v>
      </c>
      <c r="H80" s="5">
        <f t="shared" si="28"/>
        <v>7.372499252607204</v>
      </c>
      <c r="I80" s="5"/>
      <c r="J80" s="5">
        <f t="shared" si="28"/>
        <v>14.798143096248541</v>
      </c>
      <c r="K80" s="5">
        <f t="shared" si="28"/>
        <v>18.651013112756885</v>
      </c>
      <c r="L80" s="5">
        <f t="shared" si="28"/>
        <v>8.4575453809952972</v>
      </c>
      <c r="M80" s="24"/>
      <c r="N80" s="130"/>
    </row>
    <row r="81" spans="1:16" s="100" customFormat="1" ht="17.25" customHeight="1" x14ac:dyDescent="0.25">
      <c r="A81" s="101" t="s">
        <v>171</v>
      </c>
      <c r="B81" s="96">
        <f>B83+B84+B85+B86+B88+B91+B92+B93+B99+B100+B101+B102+B97+B98</f>
        <v>549661.04681999993</v>
      </c>
      <c r="C81" s="96">
        <f>C83+C84+C85+C86+C88+C91+C92+C93+C99+C100+C101+C102+C97+C98</f>
        <v>0</v>
      </c>
      <c r="D81" s="96">
        <f>D83+D84+D85+D86+D88+D91+D92+D93+D99+D100+D101+D102+D97+D98</f>
        <v>572314.01705999987</v>
      </c>
      <c r="E81" s="96">
        <f>E83+E84+E85+E86+E88+E91+E92+E93+E99+E100+E101+E102+E97+E98</f>
        <v>424855.9254699999</v>
      </c>
      <c r="F81" s="81">
        <f t="shared" ref="F81:F102" si="29">E81/D81*100</f>
        <v>74.234757983475902</v>
      </c>
      <c r="G81" s="96">
        <f>G83+G84+G85+G86+G88+G91+G92+G93+G99+G100+G101+G102+G97+G98</f>
        <v>46156.82076000001</v>
      </c>
      <c r="H81" s="96">
        <f>H83+H84+H85+H86+H88+H91+H92+H93+H99+H100+H101+H102+H97+H98</f>
        <v>471012.74622999993</v>
      </c>
      <c r="I81" s="96">
        <f>I83+I84+I85+I86+I88+I91+I92+I93+I99+I100+I101+I102+I97+I98</f>
        <v>0</v>
      </c>
      <c r="J81" s="96">
        <f>J83+J84+J85+J86+J88+J91+J92+J93+J99+J100+J101+J102+J97+J98</f>
        <v>51249.7</v>
      </c>
      <c r="K81" s="96">
        <f>K83+K84+K85+K86+K88+K91+K92+K93+K99+K100+K101+K102+K97+K98</f>
        <v>50220.399999999994</v>
      </c>
      <c r="L81" s="112">
        <f>H81+J81+K81</f>
        <v>572482.84622999991</v>
      </c>
      <c r="M81" s="112">
        <f>M82</f>
        <v>-168.82917000001316</v>
      </c>
      <c r="N81" s="129" t="s">
        <v>201</v>
      </c>
      <c r="O81" s="129" t="s">
        <v>202</v>
      </c>
      <c r="P81" s="129" t="s">
        <v>203</v>
      </c>
    </row>
    <row r="82" spans="1:16" s="15" customFormat="1" x14ac:dyDescent="0.25">
      <c r="A82" s="14" t="s">
        <v>4</v>
      </c>
      <c r="B82" s="13">
        <f>B83+B84+B85+B86+B88+B91+B92+B93+B96+B97+B98+B99+B100+B101+B102</f>
        <v>549661.04681999993</v>
      </c>
      <c r="C82" s="13">
        <f>C83+C84+C85+C86+C88+C91+C92+C93+C94+C95+C96+C97+C98+C99+C100+C101+C102</f>
        <v>0</v>
      </c>
      <c r="D82" s="13">
        <f>D83+D84+D85+D86+D88+D91+D92+D93+D96+D97+D98+D99+D100+D101+D102</f>
        <v>572314.01705999987</v>
      </c>
      <c r="E82" s="13">
        <f>E83+E84+E85+E86+E88+E91+E92+E93+E96+E97+E98+E99+E100+E101+E102</f>
        <v>424855.9254699999</v>
      </c>
      <c r="F82" s="13">
        <f>F83+F84+F85+F86+F88+F91+F92+F93+F96+F97+F98+F99+F100+F101+F102</f>
        <v>907.79976886786551</v>
      </c>
      <c r="G82" s="26">
        <f>H82-E82</f>
        <v>46156.820760000031</v>
      </c>
      <c r="H82" s="13">
        <f>H83+H84+H85+H86+H88+H92+H93+H97+H98+H99+H100+H101+H102</f>
        <v>471012.74622999993</v>
      </c>
      <c r="I82" s="13">
        <f t="shared" ref="I82:J82" si="30">I83+I84+I85+I86+I88+I91+I92+I93+I96+I97+I98+I99+I100+I101+I102</f>
        <v>0</v>
      </c>
      <c r="J82" s="13">
        <f t="shared" si="30"/>
        <v>51249.7</v>
      </c>
      <c r="K82" s="13">
        <f>K83+K84+K85+K86+K88+K91+K92+K93+K96+K97+K98+K99+K100+K101+K102</f>
        <v>50220.399999999994</v>
      </c>
      <c r="L82" s="13">
        <f>L83+L84+L85+L86+L88+L91+L92+L93+L96+L97+L98+L99+L100+L101+L102</f>
        <v>572482.84623000002</v>
      </c>
      <c r="M82" s="13">
        <f>M83+M84+M85+M86+M88+M91+M92+M93+M96+M97+M98+M99+M100+M101+M102</f>
        <v>-168.82917000001316</v>
      </c>
      <c r="N82" s="131">
        <f>N83+N84+N85+N86+N88+N92+N93+N98+N99+N100+N101+N102</f>
        <v>62974.998220000001</v>
      </c>
      <c r="O82" s="14">
        <f>O83+O86+O88+O93+O97+O99+O101+O102</f>
        <v>567123.71539999987</v>
      </c>
      <c r="P82" s="133">
        <f>N82+O82</f>
        <v>630098.71361999982</v>
      </c>
    </row>
    <row r="83" spans="1:16" x14ac:dyDescent="0.25">
      <c r="A83" s="17" t="s">
        <v>5</v>
      </c>
      <c r="B83" s="8">
        <v>412903.27789999999</v>
      </c>
      <c r="C83" s="8"/>
      <c r="D83" s="8">
        <v>431832.75261999998</v>
      </c>
      <c r="E83" s="8">
        <v>332068.63092999998</v>
      </c>
      <c r="F83" s="13">
        <f t="shared" si="29"/>
        <v>76.897509259148421</v>
      </c>
      <c r="G83" s="26">
        <f t="shared" si="22"/>
        <v>37597.548360000015</v>
      </c>
      <c r="H83" s="13">
        <v>369666.17929</v>
      </c>
      <c r="I83" s="7"/>
      <c r="J83" s="104">
        <v>37598</v>
      </c>
      <c r="K83" s="104">
        <v>37598</v>
      </c>
      <c r="L83" s="8">
        <f>E83+G83+J83+K83</f>
        <v>444862.17929</v>
      </c>
      <c r="M83" s="12">
        <f t="shared" ref="M83:M114" si="31">D83-L83</f>
        <v>-13029.426670000015</v>
      </c>
      <c r="N83" s="132">
        <v>35130.14</v>
      </c>
      <c r="O83" s="85">
        <f>494997.1154+677.16</f>
        <v>495674.27539999998</v>
      </c>
      <c r="P83" s="133">
        <f t="shared" ref="P83:P102" si="32">N83+O83</f>
        <v>530804.41539999994</v>
      </c>
    </row>
    <row r="84" spans="1:16" x14ac:dyDescent="0.25">
      <c r="A84" s="17" t="s">
        <v>6</v>
      </c>
      <c r="B84" s="8">
        <v>849.3</v>
      </c>
      <c r="C84" s="8"/>
      <c r="D84" s="8">
        <v>1135.7253000000001</v>
      </c>
      <c r="E84" s="8">
        <v>312.73146000000003</v>
      </c>
      <c r="F84" s="13">
        <f t="shared" si="29"/>
        <v>27.535836350568221</v>
      </c>
      <c r="G84" s="26">
        <f t="shared" si="22"/>
        <v>0</v>
      </c>
      <c r="H84" s="13">
        <v>312.73146000000003</v>
      </c>
      <c r="I84" s="7"/>
      <c r="J84" s="7">
        <v>823</v>
      </c>
      <c r="K84" s="7">
        <v>0</v>
      </c>
      <c r="L84" s="8">
        <f t="shared" ref="L84:L124" si="33">E84+G84+J84+K84</f>
        <v>1135.73146</v>
      </c>
      <c r="M84" s="12">
        <f t="shared" si="31"/>
        <v>-6.159999999908905E-3</v>
      </c>
      <c r="N84" s="132">
        <v>260</v>
      </c>
      <c r="O84" s="85"/>
      <c r="P84" s="133">
        <f t="shared" si="32"/>
        <v>260</v>
      </c>
    </row>
    <row r="85" spans="1:16" x14ac:dyDescent="0.25">
      <c r="A85" s="17" t="s">
        <v>7</v>
      </c>
      <c r="B85" s="8">
        <v>2961.55141</v>
      </c>
      <c r="C85" s="8"/>
      <c r="D85" s="8">
        <v>3403.3549699999999</v>
      </c>
      <c r="E85" s="8">
        <v>2443.1529</v>
      </c>
      <c r="F85" s="13">
        <f t="shared" si="29"/>
        <v>71.786602383118449</v>
      </c>
      <c r="G85" s="26">
        <f t="shared" si="22"/>
        <v>292.97924000000012</v>
      </c>
      <c r="H85" s="13">
        <v>2736.1321400000002</v>
      </c>
      <c r="I85" s="7"/>
      <c r="J85" s="104">
        <v>333.6</v>
      </c>
      <c r="K85" s="104">
        <v>333.6</v>
      </c>
      <c r="L85" s="8">
        <f t="shared" si="33"/>
        <v>3403.33214</v>
      </c>
      <c r="M85" s="12">
        <f t="shared" si="31"/>
        <v>2.2829999999885331E-2</v>
      </c>
      <c r="N85" s="132">
        <v>2098.6840000000002</v>
      </c>
      <c r="O85" s="85"/>
      <c r="P85" s="133">
        <f t="shared" si="32"/>
        <v>2098.6840000000002</v>
      </c>
    </row>
    <row r="86" spans="1:16" x14ac:dyDescent="0.25">
      <c r="A86" s="17" t="s">
        <v>8</v>
      </c>
      <c r="B86" s="8">
        <f>B87</f>
        <v>735.88919999999996</v>
      </c>
      <c r="C86" s="8"/>
      <c r="D86" s="8">
        <v>752.82920000000001</v>
      </c>
      <c r="E86" s="8">
        <f>E87</f>
        <v>376.38009</v>
      </c>
      <c r="F86" s="13">
        <f t="shared" si="29"/>
        <v>49.995415958892139</v>
      </c>
      <c r="G86" s="26">
        <f t="shared" si="22"/>
        <v>170.07370000000003</v>
      </c>
      <c r="H86" s="13">
        <f>H87</f>
        <v>546.45379000000003</v>
      </c>
      <c r="I86" s="7"/>
      <c r="J86" s="7">
        <v>206.4</v>
      </c>
      <c r="K86" s="7"/>
      <c r="L86" s="8">
        <f t="shared" si="33"/>
        <v>752.85379</v>
      </c>
      <c r="M86" s="12">
        <f t="shared" si="31"/>
        <v>-2.4589999999989232E-2</v>
      </c>
      <c r="N86" s="132">
        <v>153.1</v>
      </c>
      <c r="O86" s="85">
        <v>202.4</v>
      </c>
      <c r="P86" s="133">
        <f t="shared" si="32"/>
        <v>355.5</v>
      </c>
    </row>
    <row r="87" spans="1:16" x14ac:dyDescent="0.25">
      <c r="A87" s="18" t="s">
        <v>9</v>
      </c>
      <c r="B87" s="8">
        <v>735.88919999999996</v>
      </c>
      <c r="C87" s="8"/>
      <c r="D87" s="8">
        <v>752.82920000000001</v>
      </c>
      <c r="E87" s="8">
        <v>376.38009</v>
      </c>
      <c r="F87" s="13">
        <f t="shared" si="29"/>
        <v>49.995415958892139</v>
      </c>
      <c r="G87" s="26">
        <f t="shared" si="22"/>
        <v>170.07370000000003</v>
      </c>
      <c r="H87" s="13">
        <v>546.45379000000003</v>
      </c>
      <c r="I87" s="7"/>
      <c r="J87" s="7">
        <v>206.4</v>
      </c>
      <c r="K87" s="7"/>
      <c r="L87" s="8">
        <f t="shared" si="33"/>
        <v>752.85379</v>
      </c>
      <c r="M87" s="12">
        <f t="shared" si="31"/>
        <v>-2.4589999999989232E-2</v>
      </c>
      <c r="N87" s="132"/>
      <c r="O87" s="85"/>
      <c r="P87" s="133">
        <f t="shared" si="32"/>
        <v>0</v>
      </c>
    </row>
    <row r="88" spans="1:16" s="108" customFormat="1" x14ac:dyDescent="0.25">
      <c r="A88" s="105" t="s">
        <v>10</v>
      </c>
      <c r="B88" s="56">
        <f>B89</f>
        <v>23330.421719999998</v>
      </c>
      <c r="C88" s="104"/>
      <c r="D88" s="104">
        <f>D89</f>
        <v>25516.840489999999</v>
      </c>
      <c r="E88" s="104">
        <f>E89</f>
        <v>13806.71284</v>
      </c>
      <c r="F88" s="13">
        <f t="shared" si="29"/>
        <v>54.108238225695793</v>
      </c>
      <c r="G88" s="26">
        <f t="shared" si="22"/>
        <v>1825.6584399999992</v>
      </c>
      <c r="H88" s="13">
        <v>15632.371279999999</v>
      </c>
      <c r="I88" s="104"/>
      <c r="J88" s="104">
        <f>J89</f>
        <v>4942.25</v>
      </c>
      <c r="K88" s="104">
        <f>K89</f>
        <v>4942.25</v>
      </c>
      <c r="L88" s="104">
        <f t="shared" si="33"/>
        <v>25516.871279999999</v>
      </c>
      <c r="M88" s="107">
        <f t="shared" si="31"/>
        <v>-3.0790000000706641E-2</v>
      </c>
      <c r="N88" s="132">
        <f>5688.30402+1877.599+224.6-140</f>
        <v>7650.5030200000001</v>
      </c>
      <c r="O88" s="134">
        <f>10287-55.7-111.9-11-52.3-27.2+55.7</f>
        <v>10084.6</v>
      </c>
      <c r="P88" s="133">
        <f t="shared" si="32"/>
        <v>17735.103020000002</v>
      </c>
    </row>
    <row r="89" spans="1:16" s="108" customFormat="1" x14ac:dyDescent="0.25">
      <c r="A89" s="109" t="s">
        <v>11</v>
      </c>
      <c r="B89" s="104">
        <v>23330.421719999998</v>
      </c>
      <c r="C89" s="104"/>
      <c r="D89" s="104">
        <v>25516.840489999999</v>
      </c>
      <c r="E89" s="104">
        <v>13806.71284</v>
      </c>
      <c r="F89" s="13">
        <f t="shared" si="29"/>
        <v>54.108238225695793</v>
      </c>
      <c r="G89" s="26">
        <f t="shared" si="22"/>
        <v>1825.6584399999992</v>
      </c>
      <c r="H89" s="13">
        <v>15632.371279999999</v>
      </c>
      <c r="I89" s="104"/>
      <c r="J89" s="104">
        <v>4942.25</v>
      </c>
      <c r="K89" s="104">
        <v>4942.25</v>
      </c>
      <c r="L89" s="104">
        <f t="shared" si="33"/>
        <v>25516.871279999999</v>
      </c>
      <c r="M89" s="107">
        <f t="shared" si="31"/>
        <v>-3.0790000000706641E-2</v>
      </c>
      <c r="N89" s="132"/>
      <c r="O89" s="134"/>
      <c r="P89" s="133">
        <f t="shared" si="32"/>
        <v>0</v>
      </c>
    </row>
    <row r="90" spans="1:16" s="108" customFormat="1" x14ac:dyDescent="0.25">
      <c r="A90" s="109"/>
      <c r="B90" s="104"/>
      <c r="C90" s="104"/>
      <c r="D90" s="104"/>
      <c r="E90" s="104"/>
      <c r="F90" s="13" t="e">
        <f t="shared" si="29"/>
        <v>#DIV/0!</v>
      </c>
      <c r="G90" s="26">
        <f t="shared" si="22"/>
        <v>0</v>
      </c>
      <c r="H90" s="13"/>
      <c r="I90" s="104"/>
      <c r="J90" s="104"/>
      <c r="K90" s="104"/>
      <c r="L90" s="104">
        <f>E90+G90+J90+K90</f>
        <v>0</v>
      </c>
      <c r="M90" s="107">
        <f t="shared" si="31"/>
        <v>0</v>
      </c>
      <c r="N90" s="132"/>
      <c r="O90" s="134"/>
      <c r="P90" s="133">
        <f t="shared" si="32"/>
        <v>0</v>
      </c>
    </row>
    <row r="91" spans="1:16" x14ac:dyDescent="0.25">
      <c r="A91" s="17" t="s">
        <v>13</v>
      </c>
      <c r="B91" s="8"/>
      <c r="C91" s="8"/>
      <c r="D91" s="8"/>
      <c r="E91" s="8"/>
      <c r="F91" s="13"/>
      <c r="G91" s="26">
        <f t="shared" si="22"/>
        <v>0</v>
      </c>
      <c r="H91" s="13"/>
      <c r="I91" s="7"/>
      <c r="J91" s="7"/>
      <c r="K91" s="7"/>
      <c r="L91" s="8">
        <f t="shared" si="33"/>
        <v>0</v>
      </c>
      <c r="M91" s="12">
        <f t="shared" si="31"/>
        <v>0</v>
      </c>
      <c r="N91" s="131"/>
      <c r="O91" s="85"/>
      <c r="P91" s="133">
        <f t="shared" si="32"/>
        <v>0</v>
      </c>
    </row>
    <row r="92" spans="1:16" x14ac:dyDescent="0.25">
      <c r="A92" s="17" t="s">
        <v>14</v>
      </c>
      <c r="B92" s="8">
        <v>770.63108999999997</v>
      </c>
      <c r="C92" s="8"/>
      <c r="D92" s="8">
        <v>1593.96802</v>
      </c>
      <c r="E92" s="8">
        <v>1453.71164</v>
      </c>
      <c r="F92" s="13">
        <f t="shared" si="29"/>
        <v>91.200803388765607</v>
      </c>
      <c r="G92" s="26">
        <f t="shared" si="22"/>
        <v>39.373900000000049</v>
      </c>
      <c r="H92" s="13">
        <v>1493.08554</v>
      </c>
      <c r="I92" s="7"/>
      <c r="J92" s="7">
        <v>50.4</v>
      </c>
      <c r="K92" s="7">
        <v>50.5</v>
      </c>
      <c r="L92" s="8">
        <f t="shared" si="33"/>
        <v>1593.9855400000001</v>
      </c>
      <c r="M92" s="12">
        <f t="shared" si="31"/>
        <v>-1.7520000000104119E-2</v>
      </c>
      <c r="N92" s="131">
        <v>753.1</v>
      </c>
      <c r="O92" s="85"/>
      <c r="P92" s="133">
        <f t="shared" si="32"/>
        <v>753.1</v>
      </c>
    </row>
    <row r="93" spans="1:16" x14ac:dyDescent="0.25">
      <c r="A93" s="17" t="s">
        <v>15</v>
      </c>
      <c r="B93" s="8">
        <v>9625.6473499999993</v>
      </c>
      <c r="C93" s="8"/>
      <c r="D93" s="8">
        <v>10186.1</v>
      </c>
      <c r="E93" s="8">
        <v>7546.6802799999996</v>
      </c>
      <c r="F93" s="13">
        <f t="shared" si="29"/>
        <v>74.088024661057702</v>
      </c>
      <c r="G93" s="26">
        <f t="shared" si="22"/>
        <v>728.88778999999977</v>
      </c>
      <c r="H93" s="13">
        <v>8275.5680699999994</v>
      </c>
      <c r="I93" s="7"/>
      <c r="J93" s="7">
        <v>955.25</v>
      </c>
      <c r="K93" s="7">
        <v>955.25</v>
      </c>
      <c r="L93" s="8">
        <f t="shared" si="33"/>
        <v>10186.068069999999</v>
      </c>
      <c r="M93" s="12">
        <f t="shared" si="31"/>
        <v>3.1930000001011649E-2</v>
      </c>
      <c r="N93" s="131">
        <f>3032.74-260+650+2341.5-100-140</f>
        <v>5524.24</v>
      </c>
      <c r="O93" s="85">
        <f>143+3031+594+200</f>
        <v>3968</v>
      </c>
      <c r="P93" s="133">
        <f t="shared" si="32"/>
        <v>9492.24</v>
      </c>
    </row>
    <row r="94" spans="1:16" s="108" customFormat="1" x14ac:dyDescent="0.25">
      <c r="A94" s="105" t="s">
        <v>16</v>
      </c>
      <c r="B94" s="104">
        <v>1657.5</v>
      </c>
      <c r="C94" s="104"/>
      <c r="D94" s="104"/>
      <c r="E94" s="104"/>
      <c r="F94" s="13" t="e">
        <f t="shared" si="29"/>
        <v>#DIV/0!</v>
      </c>
      <c r="G94" s="26">
        <f t="shared" si="22"/>
        <v>0</v>
      </c>
      <c r="H94" s="13"/>
      <c r="I94" s="104"/>
      <c r="J94" s="104"/>
      <c r="K94" s="104"/>
      <c r="L94" s="104">
        <f>E94+G94+J94+K94</f>
        <v>0</v>
      </c>
      <c r="M94" s="107">
        <f t="shared" si="31"/>
        <v>0</v>
      </c>
      <c r="N94" s="132"/>
      <c r="O94" s="134"/>
      <c r="P94" s="133">
        <f t="shared" si="32"/>
        <v>0</v>
      </c>
    </row>
    <row r="95" spans="1:16" x14ac:dyDescent="0.25">
      <c r="A95" s="17" t="s">
        <v>17</v>
      </c>
      <c r="B95" s="104"/>
      <c r="C95" s="8"/>
      <c r="D95" s="8"/>
      <c r="E95" s="8"/>
      <c r="F95" s="13" t="e">
        <f t="shared" si="29"/>
        <v>#DIV/0!</v>
      </c>
      <c r="G95" s="26">
        <f t="shared" si="22"/>
        <v>0</v>
      </c>
      <c r="H95" s="13"/>
      <c r="I95" s="7"/>
      <c r="J95" s="7"/>
      <c r="K95" s="7"/>
      <c r="L95" s="8">
        <f t="shared" si="33"/>
        <v>0</v>
      </c>
      <c r="M95" s="12">
        <f t="shared" si="31"/>
        <v>0</v>
      </c>
      <c r="N95" s="131"/>
      <c r="O95" s="85"/>
      <c r="P95" s="133">
        <f t="shared" si="32"/>
        <v>0</v>
      </c>
    </row>
    <row r="96" spans="1:16" x14ac:dyDescent="0.25">
      <c r="A96" s="17" t="s">
        <v>18</v>
      </c>
      <c r="B96" s="57"/>
      <c r="C96" s="8"/>
      <c r="D96" s="8"/>
      <c r="E96" s="8"/>
      <c r="F96" s="13"/>
      <c r="G96" s="26">
        <f t="shared" si="22"/>
        <v>0</v>
      </c>
      <c r="H96" s="13"/>
      <c r="I96" s="7"/>
      <c r="J96" s="7"/>
      <c r="K96" s="7"/>
      <c r="L96" s="8">
        <f t="shared" si="33"/>
        <v>0</v>
      </c>
      <c r="M96" s="12">
        <f t="shared" si="31"/>
        <v>0</v>
      </c>
      <c r="N96" s="131"/>
      <c r="O96" s="85"/>
      <c r="P96" s="133">
        <f t="shared" si="32"/>
        <v>0</v>
      </c>
    </row>
    <row r="97" spans="1:16" s="108" customFormat="1" ht="31.5" x14ac:dyDescent="0.25">
      <c r="A97" s="105" t="s">
        <v>185</v>
      </c>
      <c r="B97" s="106">
        <v>7121</v>
      </c>
      <c r="C97" s="104"/>
      <c r="D97" s="104">
        <v>6762.7</v>
      </c>
      <c r="E97" s="104">
        <v>6762.7</v>
      </c>
      <c r="F97" s="13">
        <f t="shared" si="29"/>
        <v>100</v>
      </c>
      <c r="G97" s="26">
        <f t="shared" si="22"/>
        <v>0</v>
      </c>
      <c r="H97" s="13">
        <v>6762.7</v>
      </c>
      <c r="I97" s="104"/>
      <c r="J97" s="104"/>
      <c r="K97" s="104"/>
      <c r="L97" s="104">
        <f t="shared" si="33"/>
        <v>6762.7</v>
      </c>
      <c r="M97" s="107">
        <f t="shared" si="31"/>
        <v>0</v>
      </c>
      <c r="N97" s="132"/>
      <c r="O97" s="134">
        <v>6913</v>
      </c>
      <c r="P97" s="133">
        <f t="shared" si="32"/>
        <v>6913</v>
      </c>
    </row>
    <row r="98" spans="1:16" ht="31.5" x14ac:dyDescent="0.25">
      <c r="A98" s="17" t="s">
        <v>184</v>
      </c>
      <c r="B98" s="57">
        <v>17876.42452</v>
      </c>
      <c r="C98" s="8"/>
      <c r="D98" s="8">
        <v>19915.734550000001</v>
      </c>
      <c r="E98" s="8">
        <v>13996.509969999999</v>
      </c>
      <c r="F98" s="13">
        <f t="shared" si="29"/>
        <v>70.27865296587818</v>
      </c>
      <c r="G98" s="26">
        <f t="shared" si="22"/>
        <v>1502.5579400000006</v>
      </c>
      <c r="H98" s="13">
        <v>15499.06791</v>
      </c>
      <c r="I98" s="7"/>
      <c r="J98" s="7">
        <v>2208.35</v>
      </c>
      <c r="K98" s="7">
        <v>2208.35</v>
      </c>
      <c r="L98" s="8">
        <f t="shared" si="33"/>
        <v>19915.767909999999</v>
      </c>
      <c r="M98" s="12">
        <f t="shared" si="31"/>
        <v>-3.335999999762862E-2</v>
      </c>
      <c r="N98" s="131">
        <f>610+140</f>
        <v>750</v>
      </c>
      <c r="O98" s="85"/>
      <c r="P98" s="133">
        <f t="shared" si="32"/>
        <v>750</v>
      </c>
    </row>
    <row r="99" spans="1:16" s="108" customFormat="1" x14ac:dyDescent="0.25">
      <c r="A99" s="105" t="s">
        <v>19</v>
      </c>
      <c r="B99" s="106">
        <v>28843.072690000001</v>
      </c>
      <c r="C99" s="104"/>
      <c r="D99" s="104">
        <v>39811.261550000003</v>
      </c>
      <c r="E99" s="104">
        <v>18871.341659999998</v>
      </c>
      <c r="F99" s="13">
        <f t="shared" si="29"/>
        <v>47.402018738589803</v>
      </c>
      <c r="G99" s="26">
        <f t="shared" ref="G99:G102" si="34">H99-E99</f>
        <v>1396.4246500000008</v>
      </c>
      <c r="H99" s="13">
        <v>20267.766309999999</v>
      </c>
      <c r="I99" s="104"/>
      <c r="J99" s="104">
        <v>3341.45</v>
      </c>
      <c r="K99" s="104">
        <v>3341.45</v>
      </c>
      <c r="L99" s="104">
        <f>E99+G99+J99+K99</f>
        <v>26950.666310000001</v>
      </c>
      <c r="M99" s="107">
        <f t="shared" si="31"/>
        <v>12860.595240000002</v>
      </c>
      <c r="N99" s="132">
        <v>50</v>
      </c>
      <c r="O99" s="134">
        <f>4905.9+7120+1800+2485+197+176+1961+3249+448-887</f>
        <v>21454.9</v>
      </c>
      <c r="P99" s="133">
        <f t="shared" si="32"/>
        <v>21504.9</v>
      </c>
    </row>
    <row r="100" spans="1:16" x14ac:dyDescent="0.25">
      <c r="A100" s="17" t="s">
        <v>22</v>
      </c>
      <c r="B100" s="57">
        <v>2843.8801699999999</v>
      </c>
      <c r="C100" s="8"/>
      <c r="D100" s="8">
        <v>2372.46236</v>
      </c>
      <c r="E100" s="8">
        <v>1618.01423</v>
      </c>
      <c r="F100" s="13">
        <f t="shared" si="29"/>
        <v>68.199785053702598</v>
      </c>
      <c r="G100" s="26">
        <f t="shared" si="34"/>
        <v>256.15473999999995</v>
      </c>
      <c r="H100" s="13">
        <v>1874.1689699999999</v>
      </c>
      <c r="I100" s="7"/>
      <c r="J100" s="104">
        <v>249.15</v>
      </c>
      <c r="K100" s="104">
        <v>249.15</v>
      </c>
      <c r="L100" s="8">
        <f>E100+G100+J100+K100</f>
        <v>2372.4689699999999</v>
      </c>
      <c r="M100" s="12">
        <f t="shared" si="31"/>
        <v>-6.6099999999096326E-3</v>
      </c>
      <c r="N100" s="131">
        <v>1156.68</v>
      </c>
      <c r="O100" s="85"/>
      <c r="P100" s="133">
        <f t="shared" si="32"/>
        <v>1156.68</v>
      </c>
    </row>
    <row r="101" spans="1:16" x14ac:dyDescent="0.25">
      <c r="A101" s="17" t="s">
        <v>23</v>
      </c>
      <c r="B101" s="57">
        <v>17059.75477</v>
      </c>
      <c r="C101" s="7"/>
      <c r="D101" s="7">
        <v>5867.1880000000001</v>
      </c>
      <c r="E101" s="7">
        <v>5169.3594700000003</v>
      </c>
      <c r="F101" s="13">
        <f t="shared" si="29"/>
        <v>88.106252433022433</v>
      </c>
      <c r="G101" s="26">
        <f t="shared" si="34"/>
        <v>339.91199999999935</v>
      </c>
      <c r="H101" s="13">
        <v>5509.2714699999997</v>
      </c>
      <c r="I101" s="7"/>
      <c r="J101" s="7">
        <v>178.95</v>
      </c>
      <c r="K101" s="7">
        <v>178.95</v>
      </c>
      <c r="L101" s="8">
        <f>E101+G101+J101+K101</f>
        <v>5867.1714699999993</v>
      </c>
      <c r="M101" s="12">
        <f t="shared" si="31"/>
        <v>1.6530000000784639E-2</v>
      </c>
      <c r="N101" s="131">
        <f>282+1021.18-450-70-250-50-45.6</f>
        <v>437.57999999999981</v>
      </c>
      <c r="O101" s="85">
        <f>69.1+137.8+1408+348.3+439+1127+519.14+160.1</f>
        <v>4208.4399999999996</v>
      </c>
      <c r="P101" s="133">
        <f t="shared" si="32"/>
        <v>4646.0199999999995</v>
      </c>
    </row>
    <row r="102" spans="1:16" ht="31.5" x14ac:dyDescent="0.25">
      <c r="A102" s="17" t="s">
        <v>24</v>
      </c>
      <c r="B102" s="57">
        <v>24740.196</v>
      </c>
      <c r="C102" s="8"/>
      <c r="D102" s="22">
        <v>23163.1</v>
      </c>
      <c r="E102" s="22">
        <v>20430</v>
      </c>
      <c r="F102" s="13">
        <f t="shared" si="29"/>
        <v>88.200629449426032</v>
      </c>
      <c r="G102" s="26">
        <f t="shared" si="34"/>
        <v>2007.25</v>
      </c>
      <c r="H102" s="13">
        <v>22437.25</v>
      </c>
      <c r="I102" s="25"/>
      <c r="J102" s="80">
        <v>362.9</v>
      </c>
      <c r="K102" s="80">
        <v>362.9</v>
      </c>
      <c r="L102" s="8">
        <f t="shared" si="33"/>
        <v>23163.050000000003</v>
      </c>
      <c r="M102" s="12">
        <f t="shared" si="31"/>
        <v>4.9999999995634425E-2</v>
      </c>
      <c r="N102" s="131">
        <f>1567+2000+10.8+273.6+1232.8+2346.688+2764.3832+30+40+270.5+400+30.3-1500-400-55.1</f>
        <v>9010.9711999999981</v>
      </c>
      <c r="O102" s="85">
        <f>8000+3030.3+1346+7330.7+1016+1481+1314+1080+20+55.8-55.7</f>
        <v>24618.1</v>
      </c>
      <c r="P102" s="133">
        <f t="shared" si="32"/>
        <v>33629.071199999998</v>
      </c>
    </row>
    <row r="103" spans="1:16" x14ac:dyDescent="0.25">
      <c r="A103" s="105" t="s">
        <v>16</v>
      </c>
      <c r="B103" s="57"/>
      <c r="C103" s="8"/>
      <c r="D103" s="25"/>
      <c r="E103" s="25"/>
      <c r="F103" s="25"/>
      <c r="G103" s="25"/>
      <c r="H103" s="13">
        <f t="shared" ref="H103:H147" si="35">E103+G103</f>
        <v>0</v>
      </c>
      <c r="I103" s="25"/>
      <c r="J103" s="25"/>
      <c r="K103" s="25"/>
      <c r="L103" s="8">
        <f t="shared" si="33"/>
        <v>0</v>
      </c>
      <c r="M103" s="12">
        <f t="shared" si="31"/>
        <v>0</v>
      </c>
      <c r="N103" s="131">
        <v>1567</v>
      </c>
      <c r="O103" s="85"/>
      <c r="P103" s="85"/>
    </row>
    <row r="104" spans="1:16" ht="60" hidden="1" customHeight="1" x14ac:dyDescent="0.25">
      <c r="A104" s="32" t="s">
        <v>48</v>
      </c>
      <c r="B104" s="58">
        <f>B105+B106+B107+B108+B109</f>
        <v>0</v>
      </c>
      <c r="C104" s="61"/>
      <c r="D104" s="25"/>
      <c r="E104" s="25"/>
      <c r="F104" s="25"/>
      <c r="G104" s="25"/>
      <c r="H104" s="13">
        <f t="shared" si="35"/>
        <v>0</v>
      </c>
      <c r="I104" s="25"/>
      <c r="J104" s="25"/>
      <c r="K104" s="25"/>
      <c r="L104" s="8">
        <f t="shared" si="33"/>
        <v>0</v>
      </c>
      <c r="M104" s="12">
        <f t="shared" si="31"/>
        <v>0</v>
      </c>
      <c r="N104" s="19"/>
    </row>
    <row r="105" spans="1:16" ht="23.25" hidden="1" customHeight="1" x14ac:dyDescent="0.25">
      <c r="A105" s="82" t="s">
        <v>109</v>
      </c>
      <c r="B105" s="58"/>
      <c r="C105" s="61"/>
      <c r="D105" s="25">
        <v>100</v>
      </c>
      <c r="E105" s="25">
        <v>20.7</v>
      </c>
      <c r="F105" s="25"/>
      <c r="G105" s="25"/>
      <c r="H105" s="13">
        <f t="shared" si="35"/>
        <v>20.7</v>
      </c>
      <c r="I105" s="25"/>
      <c r="J105" s="25"/>
      <c r="K105" s="25"/>
      <c r="L105" s="8">
        <f t="shared" si="33"/>
        <v>20.7</v>
      </c>
      <c r="M105" s="12">
        <f t="shared" si="31"/>
        <v>79.3</v>
      </c>
      <c r="N105" s="19"/>
    </row>
    <row r="106" spans="1:16" ht="22.5" hidden="1" customHeight="1" x14ac:dyDescent="0.25">
      <c r="A106" s="82" t="s">
        <v>110</v>
      </c>
      <c r="B106" s="58"/>
      <c r="C106" s="61"/>
      <c r="D106" s="25">
        <v>200</v>
      </c>
      <c r="E106" s="25">
        <v>180</v>
      </c>
      <c r="F106" s="25"/>
      <c r="G106" s="25"/>
      <c r="H106" s="13">
        <f t="shared" si="35"/>
        <v>180</v>
      </c>
      <c r="I106" s="25"/>
      <c r="J106" s="25"/>
      <c r="K106" s="25"/>
      <c r="L106" s="8">
        <f t="shared" si="33"/>
        <v>180</v>
      </c>
      <c r="M106" s="12">
        <f t="shared" si="31"/>
        <v>20</v>
      </c>
      <c r="N106" s="19"/>
    </row>
    <row r="107" spans="1:16" ht="22.5" hidden="1" customHeight="1" x14ac:dyDescent="0.25">
      <c r="A107" s="82" t="s">
        <v>111</v>
      </c>
      <c r="B107" s="58"/>
      <c r="C107" s="61"/>
      <c r="D107" s="25">
        <v>350</v>
      </c>
      <c r="E107" s="25">
        <v>350</v>
      </c>
      <c r="F107" s="25"/>
      <c r="G107" s="25"/>
      <c r="H107" s="13">
        <f t="shared" si="35"/>
        <v>350</v>
      </c>
      <c r="I107" s="25"/>
      <c r="J107" s="25"/>
      <c r="K107" s="25"/>
      <c r="L107" s="8">
        <f t="shared" si="33"/>
        <v>350</v>
      </c>
      <c r="M107" s="12">
        <f t="shared" si="31"/>
        <v>0</v>
      </c>
      <c r="N107" s="19"/>
    </row>
    <row r="108" spans="1:16" ht="20.25" hidden="1" customHeight="1" x14ac:dyDescent="0.25">
      <c r="A108" s="82" t="s">
        <v>107</v>
      </c>
      <c r="B108" s="58"/>
      <c r="C108" s="61"/>
      <c r="D108" s="25">
        <v>363</v>
      </c>
      <c r="E108" s="25">
        <v>320.10000000000002</v>
      </c>
      <c r="F108" s="25"/>
      <c r="G108" s="25"/>
      <c r="H108" s="13">
        <f t="shared" si="35"/>
        <v>320.10000000000002</v>
      </c>
      <c r="I108" s="25"/>
      <c r="J108" s="25"/>
      <c r="K108" s="25"/>
      <c r="L108" s="8">
        <f t="shared" si="33"/>
        <v>320.10000000000002</v>
      </c>
      <c r="M108" s="12">
        <f t="shared" si="31"/>
        <v>42.899999999999977</v>
      </c>
      <c r="N108" s="19"/>
    </row>
    <row r="109" spans="1:16" ht="20.25" hidden="1" customHeight="1" x14ac:dyDescent="0.25">
      <c r="A109" s="82" t="s">
        <v>105</v>
      </c>
      <c r="B109" s="58"/>
      <c r="C109" s="61"/>
      <c r="D109" s="25">
        <v>118.9</v>
      </c>
      <c r="E109" s="25">
        <v>90</v>
      </c>
      <c r="F109" s="25"/>
      <c r="G109" s="25"/>
      <c r="H109" s="13">
        <f t="shared" si="35"/>
        <v>90</v>
      </c>
      <c r="I109" s="25"/>
      <c r="J109" s="25"/>
      <c r="K109" s="25"/>
      <c r="L109" s="8">
        <f t="shared" si="33"/>
        <v>90</v>
      </c>
      <c r="M109" s="12">
        <f t="shared" si="31"/>
        <v>28.900000000000006</v>
      </c>
      <c r="N109" s="19"/>
    </row>
    <row r="110" spans="1:16" s="11" customFormat="1" ht="63" hidden="1" x14ac:dyDescent="0.25">
      <c r="A110" s="32" t="s">
        <v>36</v>
      </c>
      <c r="B110" s="59">
        <f>B111+B112+B119+B131+B157+B160+B164+B178+B185+B120+B125+B139</f>
        <v>11484.050000000001</v>
      </c>
      <c r="C110" s="59">
        <f t="shared" ref="C110:I110" si="36">C111+C112+C119+C131+C157+C160+C164+C178+C185+C120+C125+C139</f>
        <v>352.4</v>
      </c>
      <c r="D110" s="59">
        <f t="shared" si="36"/>
        <v>23976.609999999997</v>
      </c>
      <c r="E110" s="59">
        <f t="shared" si="36"/>
        <v>17038.919999999998</v>
      </c>
      <c r="F110" s="59">
        <f>E110*100/D110</f>
        <v>71.064758529249971</v>
      </c>
      <c r="G110" s="59">
        <f t="shared" si="36"/>
        <v>2159.2999999999997</v>
      </c>
      <c r="H110" s="59">
        <f t="shared" si="35"/>
        <v>19198.219999999998</v>
      </c>
      <c r="I110" s="59">
        <f t="shared" si="36"/>
        <v>0</v>
      </c>
      <c r="J110" s="59">
        <f>J111+J112+J119+J131+J157+J160+J164+J178+J185+J120+J125+J139</f>
        <v>2215</v>
      </c>
      <c r="K110" s="59">
        <f>K111+K112+K119+K131+K157+K160+K164+K178+K185+K120+K125+K139</f>
        <v>2362.2999999999997</v>
      </c>
      <c r="L110" s="59">
        <f t="shared" si="33"/>
        <v>23775.519999999997</v>
      </c>
      <c r="M110" s="59">
        <f t="shared" si="31"/>
        <v>201.09000000000015</v>
      </c>
      <c r="N110" s="44">
        <v>22918.799999999999</v>
      </c>
      <c r="O110" s="11">
        <v>23474.799999999999</v>
      </c>
    </row>
    <row r="111" spans="1:16" s="37" customFormat="1" hidden="1" x14ac:dyDescent="0.25">
      <c r="A111" s="33" t="s">
        <v>5</v>
      </c>
      <c r="B111" s="60">
        <v>2986.15</v>
      </c>
      <c r="C111" s="62"/>
      <c r="D111" s="63">
        <v>973.01</v>
      </c>
      <c r="E111" s="63">
        <v>928.02</v>
      </c>
      <c r="F111" s="66">
        <f>E111*100/D111</f>
        <v>95.376203738913276</v>
      </c>
      <c r="G111" s="63">
        <f>66.6+250.6-168.7</f>
        <v>148.5</v>
      </c>
      <c r="H111" s="63">
        <f t="shared" si="35"/>
        <v>1076.52</v>
      </c>
      <c r="I111" s="63"/>
      <c r="J111" s="63">
        <v>680</v>
      </c>
      <c r="K111" s="63">
        <v>840</v>
      </c>
      <c r="L111" s="63">
        <f t="shared" si="33"/>
        <v>2596.52</v>
      </c>
      <c r="M111" s="35">
        <f t="shared" si="31"/>
        <v>-1623.51</v>
      </c>
      <c r="N111" s="36">
        <f>N110-L110</f>
        <v>-856.71999999999753</v>
      </c>
      <c r="O111" s="83">
        <f>O110-L110</f>
        <v>-300.71999999999753</v>
      </c>
    </row>
    <row r="112" spans="1:16" s="37" customFormat="1" hidden="1" x14ac:dyDescent="0.25">
      <c r="A112" s="33" t="s">
        <v>37</v>
      </c>
      <c r="B112" s="60">
        <v>214.9</v>
      </c>
      <c r="C112" s="62">
        <v>0</v>
      </c>
      <c r="D112" s="63">
        <v>105.3</v>
      </c>
      <c r="E112" s="63">
        <v>34</v>
      </c>
      <c r="F112" s="66">
        <f>E112*100/D112</f>
        <v>32.288698955365625</v>
      </c>
      <c r="G112" s="63">
        <v>0</v>
      </c>
      <c r="H112" s="63">
        <f t="shared" si="35"/>
        <v>34</v>
      </c>
      <c r="I112" s="63"/>
      <c r="J112" s="63"/>
      <c r="K112" s="63"/>
      <c r="L112" s="63">
        <f t="shared" si="33"/>
        <v>34</v>
      </c>
      <c r="M112" s="35">
        <f t="shared" si="31"/>
        <v>71.3</v>
      </c>
      <c r="N112" s="36"/>
    </row>
    <row r="113" spans="1:14" ht="31.5" hidden="1" x14ac:dyDescent="0.25">
      <c r="A113" s="29" t="s">
        <v>51</v>
      </c>
      <c r="B113" s="68"/>
      <c r="C113" s="25"/>
      <c r="D113" s="25">
        <v>67.2</v>
      </c>
      <c r="E113" s="25">
        <v>16.7</v>
      </c>
      <c r="F113" s="67">
        <f t="shared" ref="F113:F131" si="37">E113*100/D113</f>
        <v>24.851190476190474</v>
      </c>
      <c r="G113" s="25"/>
      <c r="H113" s="13">
        <f t="shared" si="35"/>
        <v>16.7</v>
      </c>
      <c r="I113" s="25"/>
      <c r="J113" s="25"/>
      <c r="K113" s="22"/>
      <c r="L113" s="8">
        <f t="shared" si="33"/>
        <v>16.7</v>
      </c>
      <c r="M113" s="35">
        <f t="shared" si="31"/>
        <v>50.5</v>
      </c>
    </row>
    <row r="114" spans="1:14" ht="31.5" hidden="1" x14ac:dyDescent="0.25">
      <c r="A114" s="29" t="s">
        <v>52</v>
      </c>
      <c r="B114" s="68">
        <v>63.3</v>
      </c>
      <c r="C114" s="25">
        <v>0</v>
      </c>
      <c r="D114" s="25">
        <v>10</v>
      </c>
      <c r="E114" s="25">
        <v>0</v>
      </c>
      <c r="F114" s="67">
        <f t="shared" si="37"/>
        <v>0</v>
      </c>
      <c r="G114" s="25">
        <v>0</v>
      </c>
      <c r="H114" s="13">
        <f t="shared" si="35"/>
        <v>0</v>
      </c>
      <c r="I114" s="25"/>
      <c r="J114" s="25"/>
      <c r="K114" s="22"/>
      <c r="L114" s="8">
        <f t="shared" si="33"/>
        <v>0</v>
      </c>
      <c r="M114" s="35">
        <f t="shared" si="31"/>
        <v>10</v>
      </c>
    </row>
    <row r="115" spans="1:14" hidden="1" x14ac:dyDescent="0.25">
      <c r="A115" s="29" t="s">
        <v>53</v>
      </c>
      <c r="B115" s="68">
        <v>30.2</v>
      </c>
      <c r="C115" s="25">
        <v>0</v>
      </c>
      <c r="D115" s="25"/>
      <c r="E115" s="25"/>
      <c r="F115" s="67"/>
      <c r="G115" s="25"/>
      <c r="H115" s="13">
        <f t="shared" si="35"/>
        <v>0</v>
      </c>
      <c r="I115" s="25"/>
      <c r="J115" s="25"/>
      <c r="K115" s="22"/>
      <c r="L115" s="8">
        <f t="shared" si="33"/>
        <v>0</v>
      </c>
      <c r="M115" s="35">
        <f t="shared" ref="M115:M138" si="38">D115-L115</f>
        <v>0</v>
      </c>
    </row>
    <row r="116" spans="1:14" hidden="1" x14ac:dyDescent="0.25">
      <c r="A116" s="29" t="s">
        <v>54</v>
      </c>
      <c r="B116" s="68"/>
      <c r="C116" s="25"/>
      <c r="D116" s="25">
        <v>10.8</v>
      </c>
      <c r="E116" s="25"/>
      <c r="F116" s="67">
        <f t="shared" si="37"/>
        <v>0</v>
      </c>
      <c r="G116" s="25"/>
      <c r="H116" s="13">
        <f t="shared" si="35"/>
        <v>0</v>
      </c>
      <c r="I116" s="25"/>
      <c r="J116" s="25"/>
      <c r="K116" s="22"/>
      <c r="L116" s="8">
        <f t="shared" si="33"/>
        <v>0</v>
      </c>
      <c r="M116" s="35">
        <f t="shared" si="38"/>
        <v>10.8</v>
      </c>
    </row>
    <row r="117" spans="1:14" ht="31.5" hidden="1" x14ac:dyDescent="0.25">
      <c r="A117" s="29" t="s">
        <v>55</v>
      </c>
      <c r="B117" s="68">
        <v>113</v>
      </c>
      <c r="C117" s="25">
        <v>0</v>
      </c>
      <c r="D117" s="25"/>
      <c r="E117" s="25"/>
      <c r="F117" s="67" t="e">
        <f t="shared" si="37"/>
        <v>#DIV/0!</v>
      </c>
      <c r="G117" s="25"/>
      <c r="H117" s="13">
        <f t="shared" si="35"/>
        <v>0</v>
      </c>
      <c r="I117" s="25"/>
      <c r="J117" s="25"/>
      <c r="K117" s="22"/>
      <c r="L117" s="8">
        <f t="shared" si="33"/>
        <v>0</v>
      </c>
      <c r="M117" s="35">
        <f t="shared" si="38"/>
        <v>0</v>
      </c>
    </row>
    <row r="118" spans="1:14" ht="47.25" hidden="1" x14ac:dyDescent="0.25">
      <c r="A118" s="29" t="s">
        <v>56</v>
      </c>
      <c r="B118" s="68">
        <v>8.4</v>
      </c>
      <c r="C118" s="25">
        <v>0</v>
      </c>
      <c r="D118" s="25">
        <v>17.3</v>
      </c>
      <c r="E118" s="25">
        <v>17.3</v>
      </c>
      <c r="F118" s="67">
        <f t="shared" si="37"/>
        <v>100</v>
      </c>
      <c r="G118" s="25">
        <v>0</v>
      </c>
      <c r="H118" s="13">
        <f t="shared" si="35"/>
        <v>17.3</v>
      </c>
      <c r="I118" s="25">
        <v>0</v>
      </c>
      <c r="J118" s="25"/>
      <c r="K118" s="22"/>
      <c r="L118" s="8">
        <f t="shared" si="33"/>
        <v>17.3</v>
      </c>
      <c r="M118" s="35">
        <f t="shared" si="38"/>
        <v>0</v>
      </c>
    </row>
    <row r="119" spans="1:14" s="37" customFormat="1" hidden="1" x14ac:dyDescent="0.25">
      <c r="A119" s="33" t="s">
        <v>7</v>
      </c>
      <c r="B119" s="60">
        <v>1031.0999999999999</v>
      </c>
      <c r="C119" s="62">
        <v>146.4</v>
      </c>
      <c r="D119" s="63">
        <v>989.7</v>
      </c>
      <c r="E119" s="63">
        <v>612.20000000000005</v>
      </c>
      <c r="F119" s="66">
        <f t="shared" si="37"/>
        <v>61.857128422754371</v>
      </c>
      <c r="G119" s="63">
        <v>96</v>
      </c>
      <c r="H119" s="13">
        <f t="shared" si="35"/>
        <v>708.2</v>
      </c>
      <c r="I119" s="63"/>
      <c r="J119" s="63">
        <v>75</v>
      </c>
      <c r="K119" s="63">
        <v>75</v>
      </c>
      <c r="L119" s="8">
        <f t="shared" si="33"/>
        <v>858.2</v>
      </c>
      <c r="M119" s="35">
        <f t="shared" si="38"/>
        <v>131.5</v>
      </c>
      <c r="N119" s="36"/>
    </row>
    <row r="120" spans="1:14" s="37" customFormat="1" hidden="1" x14ac:dyDescent="0.25">
      <c r="A120" s="33" t="s">
        <v>38</v>
      </c>
      <c r="B120" s="60"/>
      <c r="C120" s="62"/>
      <c r="D120" s="63">
        <v>278.8</v>
      </c>
      <c r="E120" s="63">
        <v>160.6</v>
      </c>
      <c r="F120" s="66">
        <f t="shared" si="37"/>
        <v>57.604017216642752</v>
      </c>
      <c r="G120" s="63"/>
      <c r="H120" s="13">
        <f t="shared" si="35"/>
        <v>160.6</v>
      </c>
      <c r="I120" s="63"/>
      <c r="J120" s="63">
        <v>12.2</v>
      </c>
      <c r="K120" s="63"/>
      <c r="L120" s="8">
        <f t="shared" si="33"/>
        <v>172.79999999999998</v>
      </c>
      <c r="M120" s="35">
        <f t="shared" si="38"/>
        <v>106.00000000000003</v>
      </c>
      <c r="N120" s="36"/>
    </row>
    <row r="121" spans="1:14" s="42" customFormat="1" ht="31.5" hidden="1" x14ac:dyDescent="0.25">
      <c r="A121" s="40" t="s">
        <v>98</v>
      </c>
      <c r="B121" s="58"/>
      <c r="C121" s="64"/>
      <c r="D121" s="65">
        <v>173</v>
      </c>
      <c r="E121" s="65">
        <v>89.4</v>
      </c>
      <c r="F121" s="67">
        <f t="shared" si="37"/>
        <v>51.676300578034684</v>
      </c>
      <c r="G121" s="65"/>
      <c r="H121" s="13">
        <f t="shared" si="35"/>
        <v>89.4</v>
      </c>
      <c r="I121" s="65"/>
      <c r="J121" s="65"/>
      <c r="K121" s="65"/>
      <c r="L121" s="8">
        <f t="shared" si="33"/>
        <v>89.4</v>
      </c>
      <c r="M121" s="35">
        <f t="shared" si="38"/>
        <v>83.6</v>
      </c>
      <c r="N121" s="19"/>
    </row>
    <row r="122" spans="1:14" s="42" customFormat="1" hidden="1" x14ac:dyDescent="0.25">
      <c r="A122" s="40"/>
      <c r="B122" s="58"/>
      <c r="C122" s="64"/>
      <c r="D122" s="65"/>
      <c r="E122" s="65"/>
      <c r="F122" s="67" t="e">
        <f t="shared" si="37"/>
        <v>#DIV/0!</v>
      </c>
      <c r="G122" s="65"/>
      <c r="H122" s="13">
        <f t="shared" si="35"/>
        <v>0</v>
      </c>
      <c r="I122" s="65"/>
      <c r="J122" s="65"/>
      <c r="K122" s="65"/>
      <c r="L122" s="8">
        <f t="shared" si="33"/>
        <v>0</v>
      </c>
      <c r="M122" s="35">
        <f t="shared" si="38"/>
        <v>0</v>
      </c>
      <c r="N122" s="19"/>
    </row>
    <row r="123" spans="1:14" s="42" customFormat="1" hidden="1" x14ac:dyDescent="0.25">
      <c r="A123" s="40"/>
      <c r="B123" s="58"/>
      <c r="C123" s="64"/>
      <c r="D123" s="65"/>
      <c r="E123" s="65"/>
      <c r="F123" s="67" t="e">
        <f t="shared" si="37"/>
        <v>#DIV/0!</v>
      </c>
      <c r="G123" s="65"/>
      <c r="H123" s="13">
        <f t="shared" si="35"/>
        <v>0</v>
      </c>
      <c r="I123" s="65"/>
      <c r="J123" s="65"/>
      <c r="K123" s="65"/>
      <c r="L123" s="8">
        <f t="shared" si="33"/>
        <v>0</v>
      </c>
      <c r="M123" s="35">
        <f t="shared" si="38"/>
        <v>0</v>
      </c>
      <c r="N123" s="19"/>
    </row>
    <row r="124" spans="1:14" s="42" customFormat="1" hidden="1" x14ac:dyDescent="0.25">
      <c r="A124" s="45" t="s">
        <v>9</v>
      </c>
      <c r="B124" s="58"/>
      <c r="C124" s="64"/>
      <c r="D124" s="65">
        <v>105.8</v>
      </c>
      <c r="E124" s="65">
        <v>71.2</v>
      </c>
      <c r="F124" s="67">
        <f t="shared" si="37"/>
        <v>67.296786389413995</v>
      </c>
      <c r="G124" s="65">
        <v>22.4</v>
      </c>
      <c r="H124" s="13">
        <f t="shared" si="35"/>
        <v>93.6</v>
      </c>
      <c r="I124" s="65"/>
      <c r="J124" s="65">
        <v>12.2</v>
      </c>
      <c r="K124" s="65"/>
      <c r="L124" s="8">
        <f t="shared" si="33"/>
        <v>105.8</v>
      </c>
      <c r="M124" s="35">
        <f t="shared" si="38"/>
        <v>0</v>
      </c>
      <c r="N124" s="19"/>
    </row>
    <row r="125" spans="1:14" s="37" customFormat="1" hidden="1" x14ac:dyDescent="0.25">
      <c r="A125" s="33" t="s">
        <v>10</v>
      </c>
      <c r="B125" s="60"/>
      <c r="C125" s="62"/>
      <c r="D125" s="63">
        <f>D126+D127</f>
        <v>4528.3</v>
      </c>
      <c r="E125" s="63">
        <f t="shared" ref="E125:L125" si="39">E126+E127</f>
        <v>2314.1999999999998</v>
      </c>
      <c r="F125" s="66">
        <f t="shared" si="37"/>
        <v>51.105271293863034</v>
      </c>
      <c r="G125" s="63">
        <f t="shared" si="39"/>
        <v>677.59999999999991</v>
      </c>
      <c r="H125" s="13">
        <f t="shared" si="35"/>
        <v>2991.7999999999997</v>
      </c>
      <c r="I125" s="63">
        <f t="shared" si="39"/>
        <v>0</v>
      </c>
      <c r="J125" s="63">
        <f t="shared" si="39"/>
        <v>732.4</v>
      </c>
      <c r="K125" s="63">
        <f t="shared" si="39"/>
        <v>804.09999999999991</v>
      </c>
      <c r="L125" s="63">
        <f t="shared" si="39"/>
        <v>4528.3</v>
      </c>
      <c r="M125" s="35">
        <f t="shared" si="38"/>
        <v>0</v>
      </c>
      <c r="N125" s="36"/>
    </row>
    <row r="126" spans="1:14" s="37" customFormat="1" hidden="1" x14ac:dyDescent="0.25">
      <c r="A126" s="38" t="s">
        <v>11</v>
      </c>
      <c r="B126" s="60"/>
      <c r="C126" s="62"/>
      <c r="D126" s="63">
        <v>3621.6</v>
      </c>
      <c r="E126" s="63">
        <v>1785.5</v>
      </c>
      <c r="F126" s="66">
        <f t="shared" si="37"/>
        <v>49.30141373978352</v>
      </c>
      <c r="G126" s="63">
        <v>469.9</v>
      </c>
      <c r="H126" s="13">
        <f t="shared" si="35"/>
        <v>2255.4</v>
      </c>
      <c r="I126" s="63"/>
      <c r="J126" s="63">
        <v>632.4</v>
      </c>
      <c r="K126" s="63">
        <v>733.8</v>
      </c>
      <c r="L126" s="8">
        <f t="shared" ref="L126:L138" si="40">E126+G126+J126+K126</f>
        <v>3621.6000000000004</v>
      </c>
      <c r="M126" s="35">
        <f t="shared" si="38"/>
        <v>0</v>
      </c>
      <c r="N126" s="36"/>
    </row>
    <row r="127" spans="1:14" s="37" customFormat="1" hidden="1" x14ac:dyDescent="0.25">
      <c r="A127" s="38" t="s">
        <v>12</v>
      </c>
      <c r="B127" s="60"/>
      <c r="C127" s="62"/>
      <c r="D127" s="63">
        <v>906.7</v>
      </c>
      <c r="E127" s="63">
        <v>528.70000000000005</v>
      </c>
      <c r="F127" s="66">
        <f t="shared" si="37"/>
        <v>58.310356236903061</v>
      </c>
      <c r="G127" s="63">
        <v>207.7</v>
      </c>
      <c r="H127" s="13">
        <f t="shared" si="35"/>
        <v>736.40000000000009</v>
      </c>
      <c r="I127" s="63"/>
      <c r="J127" s="63">
        <v>100</v>
      </c>
      <c r="K127" s="63">
        <v>70.3</v>
      </c>
      <c r="L127" s="8">
        <f t="shared" si="40"/>
        <v>906.7</v>
      </c>
      <c r="M127" s="35">
        <f t="shared" si="38"/>
        <v>0</v>
      </c>
      <c r="N127" s="36"/>
    </row>
    <row r="128" spans="1:14" s="37" customFormat="1" hidden="1" x14ac:dyDescent="0.25">
      <c r="A128" s="33" t="s">
        <v>39</v>
      </c>
      <c r="B128" s="60"/>
      <c r="C128" s="62"/>
      <c r="D128" s="63"/>
      <c r="E128" s="63"/>
      <c r="F128" s="66" t="e">
        <f t="shared" si="37"/>
        <v>#DIV/0!</v>
      </c>
      <c r="G128" s="63"/>
      <c r="H128" s="13">
        <f t="shared" si="35"/>
        <v>0</v>
      </c>
      <c r="I128" s="63"/>
      <c r="J128" s="63"/>
      <c r="K128" s="63"/>
      <c r="L128" s="8">
        <f t="shared" si="40"/>
        <v>0</v>
      </c>
      <c r="M128" s="35">
        <f t="shared" si="38"/>
        <v>0</v>
      </c>
      <c r="N128" s="36"/>
    </row>
    <row r="129" spans="1:14" s="42" customFormat="1" hidden="1" x14ac:dyDescent="0.25">
      <c r="A129" s="40"/>
      <c r="B129" s="58"/>
      <c r="C129" s="64"/>
      <c r="D129" s="65"/>
      <c r="E129" s="65"/>
      <c r="F129" s="67" t="e">
        <f t="shared" si="37"/>
        <v>#DIV/0!</v>
      </c>
      <c r="G129" s="65"/>
      <c r="H129" s="13">
        <f t="shared" si="35"/>
        <v>0</v>
      </c>
      <c r="I129" s="65"/>
      <c r="J129" s="65"/>
      <c r="K129" s="65"/>
      <c r="L129" s="8">
        <f t="shared" si="40"/>
        <v>0</v>
      </c>
      <c r="M129" s="35">
        <f t="shared" si="38"/>
        <v>0</v>
      </c>
      <c r="N129" s="19"/>
    </row>
    <row r="130" spans="1:14" s="42" customFormat="1" hidden="1" x14ac:dyDescent="0.25">
      <c r="A130" s="40"/>
      <c r="B130" s="58"/>
      <c r="C130" s="64"/>
      <c r="D130" s="65"/>
      <c r="E130" s="65"/>
      <c r="F130" s="67" t="e">
        <f t="shared" si="37"/>
        <v>#DIV/0!</v>
      </c>
      <c r="G130" s="65"/>
      <c r="H130" s="13">
        <f t="shared" si="35"/>
        <v>0</v>
      </c>
      <c r="I130" s="65"/>
      <c r="J130" s="65"/>
      <c r="K130" s="65"/>
      <c r="L130" s="8">
        <f t="shared" si="40"/>
        <v>0</v>
      </c>
      <c r="M130" s="35">
        <f t="shared" si="38"/>
        <v>0</v>
      </c>
      <c r="N130" s="19"/>
    </row>
    <row r="131" spans="1:14" s="71" customFormat="1" ht="31.5" hidden="1" x14ac:dyDescent="0.25">
      <c r="A131" s="33" t="s">
        <v>40</v>
      </c>
      <c r="B131" s="70">
        <f>B132+B133+B134+B135+B136+B137+B138</f>
        <v>841.3</v>
      </c>
      <c r="C131" s="70">
        <f t="shared" ref="C131:K131" si="41">C132+C133+C134+C135+C136+C137+C138</f>
        <v>0</v>
      </c>
      <c r="D131" s="70">
        <v>743.5</v>
      </c>
      <c r="E131" s="70">
        <v>325.2</v>
      </c>
      <c r="F131" s="66">
        <f t="shared" si="37"/>
        <v>43.739071956960323</v>
      </c>
      <c r="G131" s="70">
        <f t="shared" si="41"/>
        <v>45.1</v>
      </c>
      <c r="H131" s="70">
        <f t="shared" si="41"/>
        <v>390.95</v>
      </c>
      <c r="I131" s="70">
        <f t="shared" si="41"/>
        <v>0</v>
      </c>
      <c r="J131" s="70">
        <f t="shared" si="41"/>
        <v>0</v>
      </c>
      <c r="K131" s="70">
        <f t="shared" si="41"/>
        <v>0</v>
      </c>
      <c r="L131" s="8">
        <f t="shared" si="40"/>
        <v>370.3</v>
      </c>
      <c r="M131" s="35">
        <f t="shared" si="38"/>
        <v>373.2</v>
      </c>
      <c r="N131" s="36"/>
    </row>
    <row r="132" spans="1:14" s="42" customFormat="1" hidden="1" x14ac:dyDescent="0.25">
      <c r="A132" s="69" t="s">
        <v>57</v>
      </c>
      <c r="B132" s="58">
        <v>2.8</v>
      </c>
      <c r="C132" s="64">
        <v>0</v>
      </c>
      <c r="D132" s="65">
        <v>102.7</v>
      </c>
      <c r="E132" s="65">
        <v>30.85</v>
      </c>
      <c r="F132" s="67">
        <f t="shared" ref="F132:F137" si="42">E132*100/D132</f>
        <v>30.038948393378771</v>
      </c>
      <c r="G132" s="65"/>
      <c r="H132" s="13">
        <f t="shared" si="35"/>
        <v>30.85</v>
      </c>
      <c r="I132" s="65">
        <v>0</v>
      </c>
      <c r="J132" s="65"/>
      <c r="K132" s="65"/>
      <c r="L132" s="8">
        <f t="shared" si="40"/>
        <v>30.85</v>
      </c>
      <c r="M132" s="35">
        <f t="shared" si="38"/>
        <v>71.849999999999994</v>
      </c>
      <c r="N132" s="19"/>
    </row>
    <row r="133" spans="1:14" s="42" customFormat="1" hidden="1" x14ac:dyDescent="0.25">
      <c r="A133" s="69" t="s">
        <v>58</v>
      </c>
      <c r="B133" s="58">
        <v>746.7</v>
      </c>
      <c r="C133" s="64">
        <v>0</v>
      </c>
      <c r="D133" s="65">
        <v>433.8</v>
      </c>
      <c r="E133" s="65">
        <v>189.1</v>
      </c>
      <c r="F133" s="67">
        <f t="shared" si="42"/>
        <v>43.591516828031352</v>
      </c>
      <c r="G133" s="65">
        <v>45.1</v>
      </c>
      <c r="H133" s="13">
        <f t="shared" si="35"/>
        <v>234.2</v>
      </c>
      <c r="I133" s="65">
        <v>0</v>
      </c>
      <c r="J133" s="65"/>
      <c r="K133" s="65"/>
      <c r="L133" s="8">
        <f t="shared" si="40"/>
        <v>234.2</v>
      </c>
      <c r="M133" s="35">
        <f t="shared" si="38"/>
        <v>199.60000000000002</v>
      </c>
      <c r="N133" s="19"/>
    </row>
    <row r="134" spans="1:14" s="42" customFormat="1" hidden="1" x14ac:dyDescent="0.25">
      <c r="A134" s="69" t="s">
        <v>59</v>
      </c>
      <c r="B134" s="58">
        <v>55.4</v>
      </c>
      <c r="C134" s="64">
        <v>0</v>
      </c>
      <c r="D134" s="65">
        <v>158</v>
      </c>
      <c r="E134" s="65">
        <v>95.3</v>
      </c>
      <c r="F134" s="67">
        <f t="shared" si="42"/>
        <v>60.316455696202532</v>
      </c>
      <c r="G134" s="65"/>
      <c r="H134" s="13">
        <f t="shared" si="35"/>
        <v>95.3</v>
      </c>
      <c r="I134" s="65">
        <v>0</v>
      </c>
      <c r="J134" s="65"/>
      <c r="K134" s="65"/>
      <c r="L134" s="8">
        <f t="shared" si="40"/>
        <v>95.3</v>
      </c>
      <c r="M134" s="35">
        <f t="shared" si="38"/>
        <v>62.7</v>
      </c>
      <c r="N134" s="19"/>
    </row>
    <row r="135" spans="1:14" s="42" customFormat="1" hidden="1" x14ac:dyDescent="0.25">
      <c r="A135" s="69" t="s">
        <v>54</v>
      </c>
      <c r="B135" s="58">
        <v>36.4</v>
      </c>
      <c r="C135" s="64">
        <v>0</v>
      </c>
      <c r="D135" s="65">
        <v>15</v>
      </c>
      <c r="E135" s="65">
        <v>5</v>
      </c>
      <c r="F135" s="67">
        <f t="shared" si="42"/>
        <v>33.333333333333336</v>
      </c>
      <c r="G135" s="65"/>
      <c r="H135" s="13">
        <f t="shared" si="35"/>
        <v>5</v>
      </c>
      <c r="I135" s="65">
        <v>0</v>
      </c>
      <c r="J135" s="65"/>
      <c r="K135" s="65"/>
      <c r="L135" s="8">
        <f t="shared" si="40"/>
        <v>5</v>
      </c>
      <c r="M135" s="35">
        <f t="shared" si="38"/>
        <v>10</v>
      </c>
      <c r="N135" s="19"/>
    </row>
    <row r="136" spans="1:14" s="42" customFormat="1" hidden="1" x14ac:dyDescent="0.25">
      <c r="A136" s="69" t="s">
        <v>60</v>
      </c>
      <c r="B136" s="58">
        <v>0</v>
      </c>
      <c r="C136" s="64">
        <v>0</v>
      </c>
      <c r="D136" s="65">
        <v>34</v>
      </c>
      <c r="E136" s="65">
        <v>4.9000000000000004</v>
      </c>
      <c r="F136" s="67">
        <f t="shared" si="42"/>
        <v>14.411764705882355</v>
      </c>
      <c r="G136" s="65"/>
      <c r="H136" s="13">
        <f t="shared" si="35"/>
        <v>4.9000000000000004</v>
      </c>
      <c r="I136" s="65">
        <v>0</v>
      </c>
      <c r="J136" s="65"/>
      <c r="K136" s="65"/>
      <c r="L136" s="8">
        <f t="shared" si="40"/>
        <v>4.9000000000000004</v>
      </c>
      <c r="M136" s="35">
        <f t="shared" si="38"/>
        <v>29.1</v>
      </c>
      <c r="N136" s="19"/>
    </row>
    <row r="137" spans="1:14" s="42" customFormat="1" hidden="1" x14ac:dyDescent="0.25">
      <c r="A137" s="69" t="s">
        <v>61</v>
      </c>
      <c r="B137" s="58"/>
      <c r="C137" s="64">
        <v>0</v>
      </c>
      <c r="D137" s="65">
        <v>100</v>
      </c>
      <c r="E137" s="65">
        <v>20.7</v>
      </c>
      <c r="F137" s="65">
        <f t="shared" si="42"/>
        <v>20.7</v>
      </c>
      <c r="G137" s="65"/>
      <c r="H137" s="13">
        <f t="shared" si="35"/>
        <v>20.7</v>
      </c>
      <c r="I137" s="65">
        <v>0</v>
      </c>
      <c r="J137" s="65"/>
      <c r="K137" s="65"/>
      <c r="L137" s="8">
        <f t="shared" si="40"/>
        <v>20.7</v>
      </c>
      <c r="M137" s="35">
        <f t="shared" si="38"/>
        <v>79.3</v>
      </c>
      <c r="N137" s="19"/>
    </row>
    <row r="138" spans="1:14" s="42" customFormat="1" hidden="1" x14ac:dyDescent="0.25">
      <c r="A138" s="40"/>
      <c r="B138" s="58"/>
      <c r="C138" s="64"/>
      <c r="D138" s="65"/>
      <c r="E138" s="65"/>
      <c r="F138" s="65"/>
      <c r="G138" s="65"/>
      <c r="H138" s="13">
        <f t="shared" si="35"/>
        <v>0</v>
      </c>
      <c r="I138" s="65"/>
      <c r="J138" s="65"/>
      <c r="K138" s="65"/>
      <c r="L138" s="8">
        <f t="shared" si="40"/>
        <v>0</v>
      </c>
      <c r="M138" s="35">
        <f t="shared" si="38"/>
        <v>0</v>
      </c>
      <c r="N138" s="19"/>
    </row>
    <row r="139" spans="1:14" s="37" customFormat="1" ht="31.5" hidden="1" x14ac:dyDescent="0.25">
      <c r="A139" s="33" t="s">
        <v>41</v>
      </c>
      <c r="B139" s="60">
        <f>B140+B141+B142+B143+B144+B145+B146+B147+B149+B150+B151+B152+B153+B154+B155</f>
        <v>2967.1</v>
      </c>
      <c r="C139" s="60">
        <f t="shared" ref="C139" si="43">C140+C141+C142+C143+C144+C145+C146+C147+C149+C150+C151+C152+C153+C154+C155</f>
        <v>176.7</v>
      </c>
      <c r="D139" s="60">
        <f>D140+D141+D142+D143+D144+D145+D146+D147+D149+D150+D151+D152+D153+D154+D155+D148</f>
        <v>3016.2</v>
      </c>
      <c r="E139" s="60">
        <f t="shared" ref="E139:M139" si="44">E140+E141+E142+E143+E144+E145+E146+E147+E149+E150+E151+E152+E153+E154+E155+E148</f>
        <v>2382</v>
      </c>
      <c r="F139" s="60">
        <f t="shared" si="44"/>
        <v>1214.0001853855233</v>
      </c>
      <c r="G139" s="60">
        <f t="shared" si="44"/>
        <v>135.6</v>
      </c>
      <c r="H139" s="60">
        <f t="shared" si="44"/>
        <v>2517.5999999999995</v>
      </c>
      <c r="I139" s="60">
        <f t="shared" si="44"/>
        <v>0</v>
      </c>
      <c r="J139" s="60">
        <f t="shared" si="44"/>
        <v>127.4</v>
      </c>
      <c r="K139" s="60">
        <f t="shared" si="44"/>
        <v>42.6</v>
      </c>
      <c r="L139" s="60">
        <f t="shared" si="44"/>
        <v>2457.5999999999995</v>
      </c>
      <c r="M139" s="60">
        <f t="shared" si="44"/>
        <v>358.60000000000014</v>
      </c>
    </row>
    <row r="140" spans="1:14" s="42" customFormat="1" hidden="1" x14ac:dyDescent="0.25">
      <c r="A140" s="69" t="s">
        <v>62</v>
      </c>
      <c r="B140" s="58">
        <v>11.2</v>
      </c>
      <c r="C140" s="41">
        <v>0</v>
      </c>
      <c r="D140" s="80">
        <v>45</v>
      </c>
      <c r="E140" s="65">
        <v>45</v>
      </c>
      <c r="F140" s="65">
        <f>E140*100/D140</f>
        <v>100</v>
      </c>
      <c r="G140" s="65"/>
      <c r="H140" s="13">
        <f t="shared" si="35"/>
        <v>45</v>
      </c>
      <c r="I140" s="65"/>
      <c r="J140" s="65"/>
      <c r="K140" s="65"/>
      <c r="L140" s="8">
        <f t="shared" ref="L140:L147" si="45">E140+G140+J140+K140</f>
        <v>45</v>
      </c>
      <c r="M140" s="35">
        <f t="shared" ref="M140:M147" si="46">D140-L140</f>
        <v>0</v>
      </c>
    </row>
    <row r="141" spans="1:14" s="42" customFormat="1" ht="31.5" hidden="1" x14ac:dyDescent="0.25">
      <c r="A141" s="69" t="s">
        <v>63</v>
      </c>
      <c r="B141" s="58">
        <v>596.79999999999995</v>
      </c>
      <c r="C141" s="41">
        <v>0</v>
      </c>
      <c r="D141" s="80">
        <v>28</v>
      </c>
      <c r="E141" s="65">
        <v>28</v>
      </c>
      <c r="F141" s="65">
        <f>E141*100/D141</f>
        <v>100</v>
      </c>
      <c r="G141" s="65">
        <v>0</v>
      </c>
      <c r="H141" s="13">
        <f t="shared" si="35"/>
        <v>28</v>
      </c>
      <c r="I141" s="65"/>
      <c r="J141" s="65"/>
      <c r="K141" s="65"/>
      <c r="L141" s="8">
        <f t="shared" si="45"/>
        <v>28</v>
      </c>
      <c r="M141" s="35">
        <f t="shared" si="46"/>
        <v>0</v>
      </c>
    </row>
    <row r="142" spans="1:14" s="42" customFormat="1" ht="31.5" hidden="1" x14ac:dyDescent="0.25">
      <c r="A142" s="69" t="s">
        <v>64</v>
      </c>
      <c r="B142" s="58">
        <v>18</v>
      </c>
      <c r="C142" s="41">
        <v>0</v>
      </c>
      <c r="D142" s="80">
        <v>78.900000000000006</v>
      </c>
      <c r="E142" s="80">
        <v>59</v>
      </c>
      <c r="F142" s="67">
        <f>E142*100/D142</f>
        <v>74.778200253485423</v>
      </c>
      <c r="G142" s="65"/>
      <c r="H142" s="13">
        <f t="shared" si="35"/>
        <v>59</v>
      </c>
      <c r="I142" s="65"/>
      <c r="J142" s="65"/>
      <c r="K142" s="65"/>
      <c r="L142" s="8">
        <f t="shared" si="45"/>
        <v>59</v>
      </c>
      <c r="M142" s="35">
        <f t="shared" si="46"/>
        <v>19.900000000000006</v>
      </c>
    </row>
    <row r="143" spans="1:14" s="42" customFormat="1" ht="47.25" hidden="1" x14ac:dyDescent="0.25">
      <c r="A143" s="69" t="s">
        <v>68</v>
      </c>
      <c r="B143" s="58">
        <v>461.5</v>
      </c>
      <c r="C143" s="41">
        <v>76.7</v>
      </c>
      <c r="D143" s="80">
        <v>447.6</v>
      </c>
      <c r="E143" s="80">
        <f>298.4+20.6</f>
        <v>319</v>
      </c>
      <c r="F143" s="67">
        <f t="shared" ref="F143:F155" si="47">E143*100/D143</f>
        <v>71.268990169794449</v>
      </c>
      <c r="G143" s="65">
        <v>26.6</v>
      </c>
      <c r="H143" s="13">
        <f t="shared" si="35"/>
        <v>345.6</v>
      </c>
      <c r="I143" s="65"/>
      <c r="J143" s="65"/>
      <c r="K143" s="65"/>
      <c r="L143" s="8">
        <f t="shared" si="45"/>
        <v>345.6</v>
      </c>
      <c r="M143" s="35">
        <f t="shared" si="46"/>
        <v>102</v>
      </c>
    </row>
    <row r="144" spans="1:14" s="42" customFormat="1" ht="47.25" hidden="1" x14ac:dyDescent="0.25">
      <c r="A144" s="69" t="s">
        <v>67</v>
      </c>
      <c r="B144" s="58">
        <v>0</v>
      </c>
      <c r="C144" s="41">
        <v>0</v>
      </c>
      <c r="D144" s="80">
        <v>12.5</v>
      </c>
      <c r="E144" s="80">
        <v>10.3</v>
      </c>
      <c r="F144" s="67">
        <f t="shared" si="47"/>
        <v>82.4</v>
      </c>
      <c r="G144" s="65"/>
      <c r="H144" s="13">
        <f t="shared" si="35"/>
        <v>10.3</v>
      </c>
      <c r="I144" s="65"/>
      <c r="J144" s="65"/>
      <c r="K144" s="65"/>
      <c r="L144" s="8">
        <f t="shared" si="45"/>
        <v>10.3</v>
      </c>
      <c r="M144" s="35">
        <f t="shared" si="46"/>
        <v>2.1999999999999993</v>
      </c>
    </row>
    <row r="145" spans="1:13" s="42" customFormat="1" hidden="1" x14ac:dyDescent="0.25">
      <c r="A145" s="69" t="s">
        <v>66</v>
      </c>
      <c r="B145" s="58">
        <v>29.1</v>
      </c>
      <c r="C145" s="41">
        <v>0</v>
      </c>
      <c r="D145" s="80">
        <v>100</v>
      </c>
      <c r="E145" s="80">
        <v>97</v>
      </c>
      <c r="F145" s="67">
        <f t="shared" si="47"/>
        <v>97</v>
      </c>
      <c r="G145" s="65"/>
      <c r="H145" s="13">
        <f t="shared" si="35"/>
        <v>97</v>
      </c>
      <c r="I145" s="65"/>
      <c r="J145" s="65"/>
      <c r="K145" s="65"/>
      <c r="L145" s="8">
        <f t="shared" si="45"/>
        <v>97</v>
      </c>
      <c r="M145" s="35">
        <f t="shared" si="46"/>
        <v>3</v>
      </c>
    </row>
    <row r="146" spans="1:13" s="42" customFormat="1" ht="30" hidden="1" customHeight="1" x14ac:dyDescent="0.25">
      <c r="A146" s="69" t="s">
        <v>65</v>
      </c>
      <c r="B146" s="58">
        <v>4.9000000000000004</v>
      </c>
      <c r="C146" s="41">
        <v>0</v>
      </c>
      <c r="D146" s="80">
        <v>9.5</v>
      </c>
      <c r="E146" s="80">
        <v>5</v>
      </c>
      <c r="F146" s="67">
        <f t="shared" si="47"/>
        <v>52.631578947368418</v>
      </c>
      <c r="G146" s="65"/>
      <c r="H146" s="13">
        <f t="shared" si="35"/>
        <v>5</v>
      </c>
      <c r="I146" s="65"/>
      <c r="J146" s="65"/>
      <c r="K146" s="65"/>
      <c r="L146" s="8">
        <f t="shared" si="45"/>
        <v>5</v>
      </c>
      <c r="M146" s="35">
        <f t="shared" si="46"/>
        <v>4.5</v>
      </c>
    </row>
    <row r="147" spans="1:13" s="42" customFormat="1" hidden="1" x14ac:dyDescent="0.25">
      <c r="A147" s="69" t="s">
        <v>69</v>
      </c>
      <c r="B147" s="58">
        <v>1353.9</v>
      </c>
      <c r="C147" s="41">
        <v>100</v>
      </c>
      <c r="D147" s="80">
        <f>796.3+134.7-D148</f>
        <v>731</v>
      </c>
      <c r="E147" s="80">
        <f>527.5+63.8-E148</f>
        <v>411.29999999999995</v>
      </c>
      <c r="F147" s="67">
        <f t="shared" si="47"/>
        <v>56.265389876880974</v>
      </c>
      <c r="G147" s="65">
        <v>59</v>
      </c>
      <c r="H147" s="13">
        <f t="shared" si="35"/>
        <v>470.29999999999995</v>
      </c>
      <c r="I147" s="65"/>
      <c r="J147" s="65">
        <v>127.4</v>
      </c>
      <c r="K147" s="65">
        <v>42.6</v>
      </c>
      <c r="L147" s="8">
        <f t="shared" si="45"/>
        <v>640.29999999999995</v>
      </c>
      <c r="M147" s="35">
        <f t="shared" si="46"/>
        <v>90.700000000000045</v>
      </c>
    </row>
    <row r="148" spans="1:13" s="42" customFormat="1" hidden="1" x14ac:dyDescent="0.25">
      <c r="A148" s="69" t="s">
        <v>112</v>
      </c>
      <c r="B148" s="58"/>
      <c r="C148" s="41"/>
      <c r="D148" s="80">
        <v>200</v>
      </c>
      <c r="E148" s="80">
        <v>180</v>
      </c>
      <c r="F148" s="67">
        <f t="shared" si="47"/>
        <v>90</v>
      </c>
      <c r="G148" s="65">
        <v>50</v>
      </c>
      <c r="H148" s="13">
        <f t="shared" ref="H148:H194" si="48">E148+G148</f>
        <v>230</v>
      </c>
      <c r="I148" s="65"/>
      <c r="J148" s="65"/>
      <c r="K148" s="65"/>
      <c r="L148" s="8"/>
      <c r="M148" s="35"/>
    </row>
    <row r="149" spans="1:13" s="42" customFormat="1" ht="31.5" hidden="1" x14ac:dyDescent="0.25">
      <c r="A149" s="69" t="s">
        <v>70</v>
      </c>
      <c r="B149" s="58">
        <v>405</v>
      </c>
      <c r="C149" s="41">
        <v>0</v>
      </c>
      <c r="D149" s="80">
        <v>374.3</v>
      </c>
      <c r="E149" s="80">
        <v>306.39999999999998</v>
      </c>
      <c r="F149" s="67">
        <f t="shared" si="47"/>
        <v>81.859471012556767</v>
      </c>
      <c r="G149" s="65"/>
      <c r="H149" s="13">
        <f t="shared" si="48"/>
        <v>306.39999999999998</v>
      </c>
      <c r="I149" s="65"/>
      <c r="J149" s="65"/>
      <c r="K149" s="65"/>
      <c r="L149" s="8">
        <f t="shared" ref="L149:L156" si="49">E149+G149+J149+K149</f>
        <v>306.39999999999998</v>
      </c>
      <c r="M149" s="35">
        <f t="shared" ref="M149:M156" si="50">D149-L149</f>
        <v>67.900000000000034</v>
      </c>
    </row>
    <row r="150" spans="1:13" s="42" customFormat="1" ht="31.5" hidden="1" x14ac:dyDescent="0.25">
      <c r="A150" s="69" t="s">
        <v>71</v>
      </c>
      <c r="B150" s="58">
        <v>0</v>
      </c>
      <c r="C150" s="41">
        <v>0</v>
      </c>
      <c r="D150" s="80">
        <v>9.5</v>
      </c>
      <c r="E150" s="65">
        <v>7.5</v>
      </c>
      <c r="F150" s="67">
        <f t="shared" si="47"/>
        <v>78.94736842105263</v>
      </c>
      <c r="G150" s="65"/>
      <c r="H150" s="13">
        <f t="shared" si="48"/>
        <v>7.5</v>
      </c>
      <c r="I150" s="65"/>
      <c r="J150" s="65"/>
      <c r="K150" s="65"/>
      <c r="L150" s="8">
        <f t="shared" si="49"/>
        <v>7.5</v>
      </c>
      <c r="M150" s="35">
        <f t="shared" si="50"/>
        <v>2</v>
      </c>
    </row>
    <row r="151" spans="1:13" s="42" customFormat="1" ht="30.75" hidden="1" customHeight="1" x14ac:dyDescent="0.25">
      <c r="A151" s="69" t="s">
        <v>73</v>
      </c>
      <c r="B151" s="58">
        <v>79.7</v>
      </c>
      <c r="C151" s="41">
        <v>0</v>
      </c>
      <c r="D151" s="80">
        <v>64</v>
      </c>
      <c r="E151" s="65">
        <v>34</v>
      </c>
      <c r="F151" s="67">
        <f t="shared" si="47"/>
        <v>53.125</v>
      </c>
      <c r="G151" s="65">
        <v>0</v>
      </c>
      <c r="H151" s="13">
        <f t="shared" si="48"/>
        <v>34</v>
      </c>
      <c r="I151" s="65"/>
      <c r="J151" s="65"/>
      <c r="K151" s="65"/>
      <c r="L151" s="8">
        <f t="shared" si="49"/>
        <v>34</v>
      </c>
      <c r="M151" s="35">
        <f t="shared" si="50"/>
        <v>30</v>
      </c>
    </row>
    <row r="152" spans="1:13" s="42" customFormat="1" ht="49.5" hidden="1" customHeight="1" x14ac:dyDescent="0.25">
      <c r="A152" s="69" t="s">
        <v>74</v>
      </c>
      <c r="B152" s="58">
        <v>0</v>
      </c>
      <c r="C152" s="41">
        <v>0</v>
      </c>
      <c r="D152" s="80">
        <v>815.8</v>
      </c>
      <c r="E152" s="65">
        <v>815.8</v>
      </c>
      <c r="F152" s="67">
        <f t="shared" si="47"/>
        <v>100</v>
      </c>
      <c r="G152" s="65">
        <v>0</v>
      </c>
      <c r="H152" s="13">
        <f t="shared" si="48"/>
        <v>815.8</v>
      </c>
      <c r="I152" s="65"/>
      <c r="J152" s="65"/>
      <c r="K152" s="65"/>
      <c r="L152" s="8">
        <f t="shared" si="49"/>
        <v>815.8</v>
      </c>
      <c r="M152" s="35">
        <f t="shared" si="50"/>
        <v>0</v>
      </c>
    </row>
    <row r="153" spans="1:13" s="42" customFormat="1" ht="49.5" hidden="1" customHeight="1" x14ac:dyDescent="0.25">
      <c r="A153" s="69" t="s">
        <v>75</v>
      </c>
      <c r="B153" s="58">
        <v>7</v>
      </c>
      <c r="C153" s="41">
        <v>0</v>
      </c>
      <c r="D153" s="80">
        <v>20</v>
      </c>
      <c r="E153" s="65">
        <v>0</v>
      </c>
      <c r="F153" s="67">
        <f t="shared" si="47"/>
        <v>0</v>
      </c>
      <c r="G153" s="65">
        <v>0</v>
      </c>
      <c r="H153" s="13">
        <f t="shared" si="48"/>
        <v>0</v>
      </c>
      <c r="I153" s="65"/>
      <c r="J153" s="65"/>
      <c r="K153" s="65"/>
      <c r="L153" s="8">
        <f t="shared" si="49"/>
        <v>0</v>
      </c>
      <c r="M153" s="35">
        <f t="shared" si="50"/>
        <v>20</v>
      </c>
    </row>
    <row r="154" spans="1:13" s="42" customFormat="1" ht="49.5" hidden="1" customHeight="1" x14ac:dyDescent="0.25">
      <c r="A154" s="69" t="s">
        <v>76</v>
      </c>
      <c r="B154" s="58">
        <v>0</v>
      </c>
      <c r="C154" s="41">
        <v>0</v>
      </c>
      <c r="D154" s="80">
        <f>5.6+4.5</f>
        <v>10.1</v>
      </c>
      <c r="E154" s="65">
        <f>5.6+4.4</f>
        <v>10</v>
      </c>
      <c r="F154" s="67">
        <f t="shared" si="47"/>
        <v>99.009900990099013</v>
      </c>
      <c r="G154" s="65"/>
      <c r="H154" s="13">
        <f t="shared" si="48"/>
        <v>10</v>
      </c>
      <c r="I154" s="65"/>
      <c r="J154" s="65"/>
      <c r="K154" s="65"/>
      <c r="L154" s="8">
        <f t="shared" si="49"/>
        <v>10</v>
      </c>
      <c r="M154" s="35">
        <f t="shared" si="50"/>
        <v>9.9999999999999645E-2</v>
      </c>
    </row>
    <row r="155" spans="1:13" s="42" customFormat="1" ht="49.5" hidden="1" customHeight="1" x14ac:dyDescent="0.25">
      <c r="A155" s="69" t="s">
        <v>77</v>
      </c>
      <c r="B155" s="58">
        <v>0</v>
      </c>
      <c r="C155" s="41">
        <v>0</v>
      </c>
      <c r="D155" s="80">
        <v>70</v>
      </c>
      <c r="E155" s="65">
        <v>53.7</v>
      </c>
      <c r="F155" s="67">
        <f t="shared" si="47"/>
        <v>76.714285714285708</v>
      </c>
      <c r="G155" s="65">
        <v>0</v>
      </c>
      <c r="H155" s="13">
        <f t="shared" si="48"/>
        <v>53.7</v>
      </c>
      <c r="I155" s="65"/>
      <c r="J155" s="65"/>
      <c r="K155" s="65"/>
      <c r="L155" s="8">
        <f t="shared" si="49"/>
        <v>53.7</v>
      </c>
      <c r="M155" s="35">
        <f t="shared" si="50"/>
        <v>16.299999999999997</v>
      </c>
    </row>
    <row r="156" spans="1:13" s="37" customFormat="1" hidden="1" x14ac:dyDescent="0.25">
      <c r="A156" s="33" t="s">
        <v>18</v>
      </c>
      <c r="B156" s="60"/>
      <c r="C156" s="34">
        <v>0</v>
      </c>
      <c r="D156" s="63">
        <v>0</v>
      </c>
      <c r="E156" s="63">
        <v>0</v>
      </c>
      <c r="F156" s="63">
        <v>0</v>
      </c>
      <c r="G156" s="63">
        <v>0</v>
      </c>
      <c r="H156" s="13">
        <f t="shared" si="48"/>
        <v>0</v>
      </c>
      <c r="I156" s="63"/>
      <c r="J156" s="63"/>
      <c r="K156" s="63"/>
      <c r="L156" s="8">
        <f t="shared" si="49"/>
        <v>0</v>
      </c>
      <c r="M156" s="35">
        <f t="shared" si="50"/>
        <v>0</v>
      </c>
    </row>
    <row r="157" spans="1:13" s="37" customFormat="1" ht="31.5" hidden="1" x14ac:dyDescent="0.25">
      <c r="A157" s="33" t="s">
        <v>42</v>
      </c>
      <c r="B157" s="34"/>
      <c r="C157" s="34"/>
      <c r="D157" s="63">
        <f>D158</f>
        <v>550</v>
      </c>
      <c r="E157" s="63">
        <f t="shared" ref="E157:M157" si="51">E158</f>
        <v>491.7</v>
      </c>
      <c r="F157" s="63">
        <f t="shared" si="51"/>
        <v>89.4</v>
      </c>
      <c r="G157" s="63">
        <f t="shared" si="51"/>
        <v>40.4</v>
      </c>
      <c r="H157" s="13">
        <f t="shared" si="48"/>
        <v>532.1</v>
      </c>
      <c r="I157" s="63">
        <f t="shared" si="51"/>
        <v>0</v>
      </c>
      <c r="J157" s="63">
        <f t="shared" si="51"/>
        <v>0</v>
      </c>
      <c r="K157" s="63">
        <f t="shared" si="51"/>
        <v>10.3</v>
      </c>
      <c r="L157" s="63">
        <f t="shared" si="51"/>
        <v>542.4</v>
      </c>
      <c r="M157" s="63">
        <f t="shared" si="51"/>
        <v>7.6000000000000227</v>
      </c>
    </row>
    <row r="158" spans="1:13" s="42" customFormat="1" ht="31.5" hidden="1" x14ac:dyDescent="0.25">
      <c r="A158" s="69" t="s">
        <v>78</v>
      </c>
      <c r="B158" s="41">
        <v>0</v>
      </c>
      <c r="C158" s="41">
        <v>0</v>
      </c>
      <c r="D158" s="65">
        <v>550</v>
      </c>
      <c r="E158" s="65">
        <v>491.7</v>
      </c>
      <c r="F158" s="67">
        <f>E158*100/D158</f>
        <v>89.4</v>
      </c>
      <c r="G158" s="65">
        <v>40.4</v>
      </c>
      <c r="H158" s="13">
        <f t="shared" si="48"/>
        <v>532.1</v>
      </c>
      <c r="I158" s="65"/>
      <c r="J158" s="65"/>
      <c r="K158" s="65">
        <v>10.3</v>
      </c>
      <c r="L158" s="8">
        <f>E158+G158+J158+K158</f>
        <v>542.4</v>
      </c>
      <c r="M158" s="35">
        <f>D158-L158</f>
        <v>7.6000000000000227</v>
      </c>
    </row>
    <row r="159" spans="1:13" s="37" customFormat="1" ht="31.5" hidden="1" x14ac:dyDescent="0.25">
      <c r="A159" s="33" t="s">
        <v>43</v>
      </c>
      <c r="B159" s="34"/>
      <c r="C159" s="34"/>
      <c r="D159" s="63"/>
      <c r="E159" s="63"/>
      <c r="F159" s="63"/>
      <c r="G159" s="63"/>
      <c r="H159" s="13">
        <f>E159+G159</f>
        <v>0</v>
      </c>
      <c r="I159" s="63"/>
      <c r="J159" s="63"/>
      <c r="K159" s="63"/>
      <c r="L159" s="8">
        <f>E159+G159+J159+K159</f>
        <v>0</v>
      </c>
      <c r="M159" s="35">
        <f>D159-L159</f>
        <v>0</v>
      </c>
    </row>
    <row r="160" spans="1:13" s="39" customFormat="1" ht="31.5" hidden="1" x14ac:dyDescent="0.25">
      <c r="A160" s="33" t="s">
        <v>44</v>
      </c>
      <c r="B160" s="63">
        <f t="shared" ref="B160:C160" si="52">B161+B162</f>
        <v>840.7</v>
      </c>
      <c r="C160" s="63">
        <f t="shared" si="52"/>
        <v>0</v>
      </c>
      <c r="D160" s="63">
        <f>D161+D162+D163</f>
        <v>975.4</v>
      </c>
      <c r="E160" s="63">
        <f t="shared" ref="E160:M160" si="53">E161+E162+E163</f>
        <v>772</v>
      </c>
      <c r="F160" s="63">
        <f t="shared" si="53"/>
        <v>100</v>
      </c>
      <c r="G160" s="63">
        <f t="shared" si="53"/>
        <v>45</v>
      </c>
      <c r="H160" s="63">
        <f t="shared" si="53"/>
        <v>817</v>
      </c>
      <c r="I160" s="63">
        <f t="shared" si="53"/>
        <v>0</v>
      </c>
      <c r="J160" s="63">
        <f t="shared" si="53"/>
        <v>158.4</v>
      </c>
      <c r="K160" s="63">
        <f t="shared" si="53"/>
        <v>0</v>
      </c>
      <c r="L160" s="63">
        <f t="shared" si="53"/>
        <v>930.4</v>
      </c>
      <c r="M160" s="63">
        <f t="shared" si="53"/>
        <v>0</v>
      </c>
    </row>
    <row r="161" spans="1:13" s="43" customFormat="1" ht="31.5" hidden="1" x14ac:dyDescent="0.25">
      <c r="A161" s="69" t="s">
        <v>79</v>
      </c>
      <c r="B161" s="41">
        <v>128.69999999999999</v>
      </c>
      <c r="C161" s="41">
        <v>0</v>
      </c>
      <c r="D161" s="65">
        <v>158.4</v>
      </c>
      <c r="E161" s="65">
        <v>0</v>
      </c>
      <c r="F161" s="65">
        <f>E161*100/D161</f>
        <v>0</v>
      </c>
      <c r="G161" s="65">
        <v>0</v>
      </c>
      <c r="H161" s="13">
        <f t="shared" si="48"/>
        <v>0</v>
      </c>
      <c r="I161" s="65"/>
      <c r="J161" s="65">
        <v>158.4</v>
      </c>
      <c r="K161" s="65">
        <v>0</v>
      </c>
      <c r="L161" s="8">
        <f>E161+G161+J161+K161</f>
        <v>158.4</v>
      </c>
      <c r="M161" s="35">
        <f>D161-L161</f>
        <v>0</v>
      </c>
    </row>
    <row r="162" spans="1:13" s="43" customFormat="1" ht="47.25" hidden="1" x14ac:dyDescent="0.25">
      <c r="A162" s="69" t="s">
        <v>80</v>
      </c>
      <c r="B162" s="41">
        <v>712</v>
      </c>
      <c r="C162" s="41">
        <v>0</v>
      </c>
      <c r="D162" s="65">
        <v>772</v>
      </c>
      <c r="E162" s="65">
        <v>772</v>
      </c>
      <c r="F162" s="65">
        <f>E162*100/D162</f>
        <v>100</v>
      </c>
      <c r="G162" s="65">
        <v>0</v>
      </c>
      <c r="H162" s="13">
        <f t="shared" si="48"/>
        <v>772</v>
      </c>
      <c r="I162" s="65"/>
      <c r="J162" s="65"/>
      <c r="K162" s="65"/>
      <c r="L162" s="8">
        <f>E162+G162+J162+K162</f>
        <v>772</v>
      </c>
      <c r="M162" s="35">
        <f>D162-L162</f>
        <v>0</v>
      </c>
    </row>
    <row r="163" spans="1:13" s="43" customFormat="1" hidden="1" x14ac:dyDescent="0.25">
      <c r="A163" s="69"/>
      <c r="B163" s="41"/>
      <c r="C163" s="41"/>
      <c r="D163" s="65">
        <v>45</v>
      </c>
      <c r="E163" s="65"/>
      <c r="F163" s="65"/>
      <c r="G163" s="65">
        <v>45</v>
      </c>
      <c r="H163" s="13">
        <f t="shared" si="48"/>
        <v>45</v>
      </c>
      <c r="I163" s="65"/>
      <c r="J163" s="65"/>
      <c r="K163" s="65"/>
      <c r="L163" s="8"/>
      <c r="M163" s="35"/>
    </row>
    <row r="164" spans="1:13" s="78" customFormat="1" hidden="1" x14ac:dyDescent="0.25">
      <c r="A164" s="33" t="s">
        <v>45</v>
      </c>
      <c r="B164" s="76">
        <f>B165+B166+B167+B168+B169+B170+B171+B172+B173+B174+B175+B176+B177</f>
        <v>1733.2</v>
      </c>
      <c r="C164" s="76">
        <f t="shared" ref="C164:H164" si="54">C165+C166+C167+C168+C169+C170+C171+C172+C173+C174+C175+C176+C177</f>
        <v>6.1000000000000005</v>
      </c>
      <c r="D164" s="76">
        <f t="shared" si="54"/>
        <v>3216.2999999999997</v>
      </c>
      <c r="E164" s="76">
        <f t="shared" si="54"/>
        <v>2101.6</v>
      </c>
      <c r="F164" s="79">
        <f t="shared" si="54"/>
        <v>851.64464845486691</v>
      </c>
      <c r="G164" s="76">
        <f t="shared" si="54"/>
        <v>96.4</v>
      </c>
      <c r="H164" s="76">
        <f t="shared" si="54"/>
        <v>2198</v>
      </c>
      <c r="I164" s="77"/>
      <c r="J164" s="77">
        <f>J165+J170+J173</f>
        <v>300</v>
      </c>
      <c r="K164" s="77">
        <f>K165+K170+K173+K168</f>
        <v>350</v>
      </c>
      <c r="L164" s="8">
        <f t="shared" ref="L164:L177" si="55">E164+G164+J164+K164</f>
        <v>2848</v>
      </c>
      <c r="M164" s="35">
        <f t="shared" ref="M164:M177" si="56">D164-L164</f>
        <v>368.29999999999973</v>
      </c>
    </row>
    <row r="165" spans="1:13" s="43" customFormat="1" hidden="1" x14ac:dyDescent="0.25">
      <c r="A165" s="69" t="s">
        <v>81</v>
      </c>
      <c r="B165" s="41">
        <v>437.2</v>
      </c>
      <c r="C165" s="41">
        <v>0.2</v>
      </c>
      <c r="D165" s="65">
        <v>566.6</v>
      </c>
      <c r="E165" s="65">
        <v>325.3</v>
      </c>
      <c r="F165" s="67">
        <f t="shared" ref="F165:F177" si="57">E165*100/D165</f>
        <v>57.41263678079774</v>
      </c>
      <c r="G165" s="65">
        <v>0</v>
      </c>
      <c r="H165" s="13">
        <f t="shared" si="48"/>
        <v>325.3</v>
      </c>
      <c r="I165" s="65"/>
      <c r="J165" s="65">
        <v>100</v>
      </c>
      <c r="K165" s="65">
        <v>200</v>
      </c>
      <c r="L165" s="8">
        <f t="shared" si="55"/>
        <v>625.29999999999995</v>
      </c>
      <c r="M165" s="35">
        <f t="shared" si="56"/>
        <v>-58.699999999999932</v>
      </c>
    </row>
    <row r="166" spans="1:13" s="43" customFormat="1" hidden="1" x14ac:dyDescent="0.25">
      <c r="A166" s="69" t="s">
        <v>82</v>
      </c>
      <c r="B166" s="41">
        <v>147</v>
      </c>
      <c r="C166" s="41">
        <v>0</v>
      </c>
      <c r="D166" s="65">
        <v>244.6</v>
      </c>
      <c r="E166" s="65">
        <v>226.9</v>
      </c>
      <c r="F166" s="67">
        <f t="shared" si="57"/>
        <v>92.763695829926419</v>
      </c>
      <c r="G166" s="65">
        <v>0</v>
      </c>
      <c r="H166" s="13">
        <f t="shared" si="48"/>
        <v>226.9</v>
      </c>
      <c r="I166" s="65"/>
      <c r="J166" s="65"/>
      <c r="K166" s="65"/>
      <c r="L166" s="8">
        <f t="shared" si="55"/>
        <v>226.9</v>
      </c>
      <c r="M166" s="35">
        <f t="shared" si="56"/>
        <v>17.699999999999989</v>
      </c>
    </row>
    <row r="167" spans="1:13" s="43" customFormat="1" hidden="1" x14ac:dyDescent="0.25">
      <c r="A167" s="69" t="s">
        <v>83</v>
      </c>
      <c r="B167" s="41">
        <v>19.100000000000001</v>
      </c>
      <c r="C167" s="41">
        <v>0</v>
      </c>
      <c r="D167" s="65">
        <v>41.3</v>
      </c>
      <c r="E167" s="65">
        <v>34.6</v>
      </c>
      <c r="F167" s="67">
        <f t="shared" si="57"/>
        <v>83.777239709443108</v>
      </c>
      <c r="G167" s="65">
        <v>0</v>
      </c>
      <c r="H167" s="13">
        <f t="shared" si="48"/>
        <v>34.6</v>
      </c>
      <c r="I167" s="65"/>
      <c r="J167" s="65"/>
      <c r="K167" s="65"/>
      <c r="L167" s="8">
        <f t="shared" si="55"/>
        <v>34.6</v>
      </c>
      <c r="M167" s="35">
        <f t="shared" si="56"/>
        <v>6.6999999999999957</v>
      </c>
    </row>
    <row r="168" spans="1:13" s="43" customFormat="1" ht="31.5" hidden="1" x14ac:dyDescent="0.25">
      <c r="A168" s="69" t="s">
        <v>84</v>
      </c>
      <c r="B168" s="41">
        <v>463.9</v>
      </c>
      <c r="C168" s="41">
        <v>0</v>
      </c>
      <c r="D168" s="65">
        <v>283.8</v>
      </c>
      <c r="E168" s="65">
        <v>120.9</v>
      </c>
      <c r="F168" s="67">
        <f t="shared" si="57"/>
        <v>42.600422832980968</v>
      </c>
      <c r="G168" s="65">
        <v>28.4</v>
      </c>
      <c r="H168" s="13">
        <f t="shared" si="48"/>
        <v>149.30000000000001</v>
      </c>
      <c r="I168" s="65"/>
      <c r="J168" s="65"/>
      <c r="K168" s="65">
        <v>100</v>
      </c>
      <c r="L168" s="8">
        <f t="shared" si="55"/>
        <v>249.3</v>
      </c>
      <c r="M168" s="35">
        <f t="shared" si="56"/>
        <v>34.5</v>
      </c>
    </row>
    <row r="169" spans="1:13" s="43" customFormat="1" hidden="1" x14ac:dyDescent="0.25">
      <c r="A169" s="69" t="s">
        <v>85</v>
      </c>
      <c r="B169" s="41">
        <v>1</v>
      </c>
      <c r="C169" s="41">
        <v>0</v>
      </c>
      <c r="D169" s="65">
        <v>1</v>
      </c>
      <c r="E169" s="65">
        <v>0</v>
      </c>
      <c r="F169" s="67">
        <f t="shared" si="57"/>
        <v>0</v>
      </c>
      <c r="G169" s="65">
        <v>1</v>
      </c>
      <c r="H169" s="13">
        <f t="shared" si="48"/>
        <v>1</v>
      </c>
      <c r="I169" s="65"/>
      <c r="J169" s="65"/>
      <c r="K169" s="65"/>
      <c r="L169" s="8">
        <f t="shared" si="55"/>
        <v>1</v>
      </c>
      <c r="M169" s="35">
        <f t="shared" si="56"/>
        <v>0</v>
      </c>
    </row>
    <row r="170" spans="1:13" s="43" customFormat="1" hidden="1" x14ac:dyDescent="0.25">
      <c r="A170" s="69" t="s">
        <v>86</v>
      </c>
      <c r="B170" s="41">
        <v>88.8</v>
      </c>
      <c r="C170" s="41">
        <v>0</v>
      </c>
      <c r="D170" s="65">
        <v>306.60000000000002</v>
      </c>
      <c r="E170" s="65">
        <v>177.9</v>
      </c>
      <c r="F170" s="67">
        <f t="shared" si="57"/>
        <v>58.023483365949112</v>
      </c>
      <c r="G170" s="65">
        <v>0</v>
      </c>
      <c r="H170" s="13">
        <f t="shared" si="48"/>
        <v>177.9</v>
      </c>
      <c r="I170" s="65"/>
      <c r="J170" s="65">
        <v>150</v>
      </c>
      <c r="K170" s="65"/>
      <c r="L170" s="8">
        <f t="shared" si="55"/>
        <v>327.9</v>
      </c>
      <c r="M170" s="35">
        <f t="shared" si="56"/>
        <v>-21.299999999999955</v>
      </c>
    </row>
    <row r="171" spans="1:13" s="43" customFormat="1" ht="31.5" hidden="1" x14ac:dyDescent="0.25">
      <c r="A171" s="69" t="s">
        <v>87</v>
      </c>
      <c r="B171" s="41">
        <v>16.8</v>
      </c>
      <c r="C171" s="41">
        <v>0</v>
      </c>
      <c r="D171" s="65">
        <v>93.6</v>
      </c>
      <c r="E171" s="65">
        <v>88.6</v>
      </c>
      <c r="F171" s="67">
        <f t="shared" si="57"/>
        <v>94.658119658119659</v>
      </c>
      <c r="G171" s="65">
        <v>5</v>
      </c>
      <c r="H171" s="13">
        <f t="shared" si="48"/>
        <v>93.6</v>
      </c>
      <c r="I171" s="65"/>
      <c r="J171" s="65"/>
      <c r="K171" s="65"/>
      <c r="L171" s="8">
        <f t="shared" si="55"/>
        <v>93.6</v>
      </c>
      <c r="M171" s="35">
        <f t="shared" si="56"/>
        <v>0</v>
      </c>
    </row>
    <row r="172" spans="1:13" s="43" customFormat="1" ht="31.5" hidden="1" x14ac:dyDescent="0.25">
      <c r="A172" s="69" t="s">
        <v>88</v>
      </c>
      <c r="B172" s="41">
        <v>220.4</v>
      </c>
      <c r="C172" s="41">
        <v>0</v>
      </c>
      <c r="D172" s="65">
        <v>791.7</v>
      </c>
      <c r="E172" s="65">
        <v>538.79999999999995</v>
      </c>
      <c r="F172" s="67">
        <f t="shared" si="57"/>
        <v>68.05608184918529</v>
      </c>
      <c r="G172" s="65">
        <v>48.5</v>
      </c>
      <c r="H172" s="13">
        <f t="shared" si="48"/>
        <v>587.29999999999995</v>
      </c>
      <c r="I172" s="65"/>
      <c r="J172" s="65"/>
      <c r="K172" s="65"/>
      <c r="L172" s="8">
        <f t="shared" si="55"/>
        <v>587.29999999999995</v>
      </c>
      <c r="M172" s="35">
        <f t="shared" si="56"/>
        <v>204.40000000000009</v>
      </c>
    </row>
    <row r="173" spans="1:13" s="43" customFormat="1" hidden="1" x14ac:dyDescent="0.25">
      <c r="A173" s="69" t="s">
        <v>89</v>
      </c>
      <c r="B173" s="41">
        <v>0</v>
      </c>
      <c r="C173" s="41">
        <v>0</v>
      </c>
      <c r="D173" s="65">
        <v>237.9</v>
      </c>
      <c r="E173" s="65">
        <v>108.7</v>
      </c>
      <c r="F173" s="67">
        <f t="shared" si="57"/>
        <v>45.69146700294241</v>
      </c>
      <c r="G173" s="65">
        <v>0</v>
      </c>
      <c r="H173" s="13">
        <f t="shared" si="48"/>
        <v>108.7</v>
      </c>
      <c r="I173" s="65"/>
      <c r="J173" s="65">
        <v>50</v>
      </c>
      <c r="K173" s="65">
        <v>50</v>
      </c>
      <c r="L173" s="8">
        <f t="shared" si="55"/>
        <v>208.7</v>
      </c>
      <c r="M173" s="35">
        <f t="shared" si="56"/>
        <v>29.200000000000017</v>
      </c>
    </row>
    <row r="174" spans="1:13" s="43" customFormat="1" ht="31.5" hidden="1" x14ac:dyDescent="0.25">
      <c r="A174" s="69" t="s">
        <v>90</v>
      </c>
      <c r="B174" s="41">
        <v>82</v>
      </c>
      <c r="C174" s="41">
        <v>0</v>
      </c>
      <c r="D174" s="65">
        <v>204.5</v>
      </c>
      <c r="E174" s="65">
        <v>140</v>
      </c>
      <c r="F174" s="67">
        <f t="shared" si="57"/>
        <v>68.459657701711492</v>
      </c>
      <c r="G174" s="65">
        <v>0</v>
      </c>
      <c r="H174" s="13">
        <f t="shared" si="48"/>
        <v>140</v>
      </c>
      <c r="I174" s="65"/>
      <c r="J174" s="65"/>
      <c r="K174" s="65"/>
      <c r="L174" s="8">
        <f t="shared" si="55"/>
        <v>140</v>
      </c>
      <c r="M174" s="35">
        <f t="shared" si="56"/>
        <v>64.5</v>
      </c>
    </row>
    <row r="175" spans="1:13" s="43" customFormat="1" hidden="1" x14ac:dyDescent="0.25">
      <c r="A175" s="69" t="s">
        <v>91</v>
      </c>
      <c r="B175" s="41">
        <v>216</v>
      </c>
      <c r="C175" s="41">
        <v>0</v>
      </c>
      <c r="D175" s="65">
        <f>110-17</f>
        <v>93</v>
      </c>
      <c r="E175" s="65">
        <f>99.9-28.4</f>
        <v>71.5</v>
      </c>
      <c r="F175" s="67">
        <f t="shared" si="57"/>
        <v>76.881720430107521</v>
      </c>
      <c r="G175" s="65">
        <v>0</v>
      </c>
      <c r="H175" s="13">
        <f t="shared" si="48"/>
        <v>71.5</v>
      </c>
      <c r="I175" s="65"/>
      <c r="J175" s="65"/>
      <c r="K175" s="65"/>
      <c r="L175" s="8">
        <f t="shared" si="55"/>
        <v>71.5</v>
      </c>
      <c r="M175" s="35">
        <f t="shared" si="56"/>
        <v>21.5</v>
      </c>
    </row>
    <row r="176" spans="1:13" s="43" customFormat="1" ht="47.25" hidden="1" x14ac:dyDescent="0.25">
      <c r="A176" s="69" t="s">
        <v>92</v>
      </c>
      <c r="B176" s="41">
        <v>0</v>
      </c>
      <c r="C176" s="41">
        <v>0</v>
      </c>
      <c r="D176" s="65">
        <v>124.6</v>
      </c>
      <c r="E176" s="65">
        <v>124.6</v>
      </c>
      <c r="F176" s="67">
        <f t="shared" si="57"/>
        <v>100</v>
      </c>
      <c r="G176" s="65">
        <v>0</v>
      </c>
      <c r="H176" s="13">
        <f t="shared" si="48"/>
        <v>124.6</v>
      </c>
      <c r="I176" s="65"/>
      <c r="J176" s="65"/>
      <c r="K176" s="65"/>
      <c r="L176" s="8">
        <f t="shared" si="55"/>
        <v>124.6</v>
      </c>
      <c r="M176" s="35">
        <f t="shared" si="56"/>
        <v>0</v>
      </c>
    </row>
    <row r="177" spans="1:13" s="43" customFormat="1" hidden="1" x14ac:dyDescent="0.25">
      <c r="A177" s="69" t="s">
        <v>93</v>
      </c>
      <c r="B177" s="41">
        <v>41</v>
      </c>
      <c r="C177" s="41">
        <v>5.9</v>
      </c>
      <c r="D177" s="65">
        <v>227.1</v>
      </c>
      <c r="E177" s="65">
        <v>143.80000000000001</v>
      </c>
      <c r="F177" s="67">
        <f t="shared" si="57"/>
        <v>63.320123293703226</v>
      </c>
      <c r="G177" s="65">
        <v>13.5</v>
      </c>
      <c r="H177" s="13">
        <f t="shared" si="48"/>
        <v>157.30000000000001</v>
      </c>
      <c r="I177" s="65"/>
      <c r="J177" s="65"/>
      <c r="K177" s="65"/>
      <c r="L177" s="8">
        <f t="shared" si="55"/>
        <v>157.30000000000001</v>
      </c>
      <c r="M177" s="35">
        <f t="shared" si="56"/>
        <v>69.799999999999983</v>
      </c>
    </row>
    <row r="178" spans="1:13" s="39" customFormat="1" ht="31.5" hidden="1" x14ac:dyDescent="0.25">
      <c r="A178" s="33" t="s">
        <v>46</v>
      </c>
      <c r="B178" s="63">
        <f t="shared" ref="B178:C178" si="58">B179+B180+B181+B182+B184</f>
        <v>509.6</v>
      </c>
      <c r="C178" s="63">
        <f t="shared" si="58"/>
        <v>23.2</v>
      </c>
      <c r="D178" s="63">
        <f>D179+D180+D181+D182+D184+D183</f>
        <v>2798.3</v>
      </c>
      <c r="E178" s="63">
        <f>E179+E180+E181+E182+E184+E183</f>
        <v>2563.3000000000002</v>
      </c>
      <c r="F178" s="63">
        <f t="shared" ref="F178:M178" si="59">F179+F180+F181+F182+F184</f>
        <v>278.74236992539483</v>
      </c>
      <c r="G178" s="63">
        <f t="shared" si="59"/>
        <v>322.60000000000002</v>
      </c>
      <c r="H178" s="63">
        <f t="shared" si="59"/>
        <v>2535.9</v>
      </c>
      <c r="I178" s="63">
        <f t="shared" si="59"/>
        <v>0</v>
      </c>
      <c r="J178" s="63">
        <f t="shared" si="59"/>
        <v>0</v>
      </c>
      <c r="K178" s="63">
        <f t="shared" si="59"/>
        <v>0</v>
      </c>
      <c r="L178" s="63">
        <f t="shared" si="59"/>
        <v>1146.5000000000002</v>
      </c>
      <c r="M178" s="63">
        <f t="shared" si="59"/>
        <v>-103.20000000000027</v>
      </c>
    </row>
    <row r="179" spans="1:13" s="43" customFormat="1" ht="47.25" hidden="1" x14ac:dyDescent="0.25">
      <c r="A179" s="69" t="s">
        <v>94</v>
      </c>
      <c r="B179" s="41">
        <v>0</v>
      </c>
      <c r="C179" s="41">
        <v>0</v>
      </c>
      <c r="D179" s="65">
        <v>0.2</v>
      </c>
      <c r="E179" s="65">
        <v>0.2</v>
      </c>
      <c r="F179" s="67">
        <f>E179*100/D179</f>
        <v>100</v>
      </c>
      <c r="G179" s="65">
        <v>0</v>
      </c>
      <c r="H179" s="13">
        <f t="shared" si="48"/>
        <v>0.2</v>
      </c>
      <c r="I179" s="65"/>
      <c r="J179" s="65"/>
      <c r="K179" s="65"/>
      <c r="L179" s="8">
        <f>E179+G179+J179+K179</f>
        <v>0.2</v>
      </c>
      <c r="M179" s="35">
        <f>D179-L179</f>
        <v>0</v>
      </c>
    </row>
    <row r="180" spans="1:13" s="43" customFormat="1" ht="31.5" hidden="1" x14ac:dyDescent="0.25">
      <c r="A180" s="69" t="s">
        <v>95</v>
      </c>
      <c r="B180" s="41">
        <v>509.6</v>
      </c>
      <c r="C180" s="41">
        <v>23.2</v>
      </c>
      <c r="D180" s="65">
        <v>1032.0999999999999</v>
      </c>
      <c r="E180" s="65">
        <v>812.7</v>
      </c>
      <c r="F180" s="67">
        <f t="shared" ref="F180:F181" si="60">E180*100/D180</f>
        <v>78.74236992539484</v>
      </c>
      <c r="G180" s="65">
        <v>322.60000000000002</v>
      </c>
      <c r="H180" s="13">
        <f t="shared" si="48"/>
        <v>1135.3000000000002</v>
      </c>
      <c r="I180" s="65"/>
      <c r="J180" s="65"/>
      <c r="K180" s="65"/>
      <c r="L180" s="8">
        <f>E180+G180+J180+K180</f>
        <v>1135.3000000000002</v>
      </c>
      <c r="M180" s="35">
        <f>D180-L180</f>
        <v>-103.20000000000027</v>
      </c>
    </row>
    <row r="181" spans="1:13" s="43" customFormat="1" hidden="1" x14ac:dyDescent="0.25">
      <c r="A181" s="69" t="s">
        <v>96</v>
      </c>
      <c r="B181" s="41">
        <v>0</v>
      </c>
      <c r="C181" s="41">
        <v>0</v>
      </c>
      <c r="D181" s="65">
        <v>11</v>
      </c>
      <c r="E181" s="65">
        <v>11</v>
      </c>
      <c r="F181" s="67">
        <f t="shared" si="60"/>
        <v>100</v>
      </c>
      <c r="G181" s="65"/>
      <c r="H181" s="13">
        <f t="shared" si="48"/>
        <v>11</v>
      </c>
      <c r="I181" s="65"/>
      <c r="J181" s="65"/>
      <c r="K181" s="65"/>
      <c r="L181" s="8">
        <f>E181+G181+J181+K181</f>
        <v>11</v>
      </c>
      <c r="M181" s="35">
        <f>D181-L181</f>
        <v>0</v>
      </c>
    </row>
    <row r="182" spans="1:13" s="43" customFormat="1" hidden="1" x14ac:dyDescent="0.25">
      <c r="A182" s="69" t="s">
        <v>101</v>
      </c>
      <c r="B182" s="41"/>
      <c r="C182" s="41"/>
      <c r="D182" s="65">
        <v>1350</v>
      </c>
      <c r="E182" s="65">
        <v>1350</v>
      </c>
      <c r="F182" s="67"/>
      <c r="G182" s="65"/>
      <c r="H182" s="13">
        <f t="shared" si="48"/>
        <v>1350</v>
      </c>
      <c r="I182" s="65"/>
      <c r="J182" s="65"/>
      <c r="K182" s="65"/>
      <c r="L182" s="8"/>
      <c r="M182" s="35"/>
    </row>
    <row r="183" spans="1:13" s="43" customFormat="1" hidden="1" x14ac:dyDescent="0.25">
      <c r="A183" s="69" t="s">
        <v>113</v>
      </c>
      <c r="B183" s="41"/>
      <c r="C183" s="41"/>
      <c r="D183" s="65">
        <v>350</v>
      </c>
      <c r="E183" s="65">
        <v>350</v>
      </c>
      <c r="F183" s="67"/>
      <c r="G183" s="65"/>
      <c r="H183" s="13">
        <f t="shared" si="48"/>
        <v>350</v>
      </c>
      <c r="I183" s="65"/>
      <c r="J183" s="65"/>
      <c r="K183" s="65"/>
      <c r="L183" s="8"/>
      <c r="M183" s="35"/>
    </row>
    <row r="184" spans="1:13" s="43" customFormat="1" ht="110.25" hidden="1" x14ac:dyDescent="0.25">
      <c r="A184" s="69" t="s">
        <v>102</v>
      </c>
      <c r="B184" s="41"/>
      <c r="C184" s="41"/>
      <c r="D184" s="65">
        <v>55</v>
      </c>
      <c r="E184" s="65">
        <v>39.4</v>
      </c>
      <c r="F184" s="67"/>
      <c r="G184" s="65"/>
      <c r="H184" s="13">
        <f t="shared" si="48"/>
        <v>39.4</v>
      </c>
      <c r="I184" s="65"/>
      <c r="J184" s="65"/>
      <c r="K184" s="65"/>
      <c r="L184" s="8"/>
      <c r="M184" s="35"/>
    </row>
    <row r="185" spans="1:13" s="39" customFormat="1" ht="31.5" hidden="1" x14ac:dyDescent="0.25">
      <c r="A185" s="33" t="s">
        <v>47</v>
      </c>
      <c r="B185" s="63">
        <f t="shared" ref="B185:C185" si="61">B186+B187+B188+B189+B191+B192+B194</f>
        <v>360</v>
      </c>
      <c r="C185" s="63">
        <f t="shared" si="61"/>
        <v>0</v>
      </c>
      <c r="D185" s="63">
        <f>D186+D187+D188+D189+D191+D192+D194+D190+D193</f>
        <v>5801.7999999999993</v>
      </c>
      <c r="E185" s="63">
        <f>E186+E187+E188+E189+E191+E192+E194+E190+E193</f>
        <v>4354.1000000000004</v>
      </c>
      <c r="F185" s="63">
        <f t="shared" ref="F185:M185" si="62">F186+F187+F188+F189+F191+F192+F194</f>
        <v>0</v>
      </c>
      <c r="G185" s="63">
        <f t="shared" si="62"/>
        <v>552.1</v>
      </c>
      <c r="H185" s="63">
        <f t="shared" si="62"/>
        <v>4496.1000000000004</v>
      </c>
      <c r="I185" s="63">
        <f t="shared" si="62"/>
        <v>0</v>
      </c>
      <c r="J185" s="63">
        <f t="shared" si="62"/>
        <v>129.6</v>
      </c>
      <c r="K185" s="63">
        <f>K186+K187+K188+K189+K191+K192+K194</f>
        <v>240.3</v>
      </c>
      <c r="L185" s="63">
        <f t="shared" si="62"/>
        <v>4866</v>
      </c>
      <c r="M185" s="63">
        <f t="shared" si="62"/>
        <v>453.90000000000032</v>
      </c>
    </row>
    <row r="186" spans="1:13" s="2" customFormat="1" ht="31.5" hidden="1" x14ac:dyDescent="0.25">
      <c r="A186" s="69" t="s">
        <v>97</v>
      </c>
      <c r="B186" s="41">
        <v>360</v>
      </c>
      <c r="C186" s="41">
        <v>0</v>
      </c>
      <c r="D186" s="65">
        <v>390.5</v>
      </c>
      <c r="E186" s="65">
        <v>200</v>
      </c>
      <c r="F186" s="65"/>
      <c r="G186" s="65">
        <v>60</v>
      </c>
      <c r="H186" s="13">
        <f t="shared" si="48"/>
        <v>260</v>
      </c>
      <c r="I186" s="65"/>
      <c r="J186" s="65">
        <v>30</v>
      </c>
      <c r="K186" s="65">
        <v>60</v>
      </c>
      <c r="L186" s="8">
        <f t="shared" ref="L186:L194" si="63">E186+G186+J186+K186</f>
        <v>350</v>
      </c>
      <c r="M186" s="35">
        <f t="shared" ref="M186:M194" si="64">D186-L186</f>
        <v>40.5</v>
      </c>
    </row>
    <row r="187" spans="1:13" s="2" customFormat="1" ht="31.5" hidden="1" x14ac:dyDescent="0.25">
      <c r="A187" s="69" t="s">
        <v>103</v>
      </c>
      <c r="B187" s="41"/>
      <c r="C187" s="41"/>
      <c r="D187" s="65">
        <v>190</v>
      </c>
      <c r="E187" s="65">
        <v>44.7</v>
      </c>
      <c r="F187" s="65"/>
      <c r="G187" s="65"/>
      <c r="H187" s="13">
        <f t="shared" si="48"/>
        <v>44.7</v>
      </c>
      <c r="I187" s="65"/>
      <c r="J187" s="65"/>
      <c r="K187" s="65"/>
      <c r="L187" s="8">
        <f t="shared" si="63"/>
        <v>44.7</v>
      </c>
      <c r="M187" s="35">
        <f t="shared" si="64"/>
        <v>145.30000000000001</v>
      </c>
    </row>
    <row r="188" spans="1:13" s="2" customFormat="1" hidden="1" x14ac:dyDescent="0.25">
      <c r="A188" s="69" t="s">
        <v>104</v>
      </c>
      <c r="B188" s="41"/>
      <c r="C188" s="41"/>
      <c r="D188" s="65">
        <v>155</v>
      </c>
      <c r="E188" s="65">
        <v>20.6</v>
      </c>
      <c r="F188" s="65"/>
      <c r="G188" s="65"/>
      <c r="H188" s="13">
        <f t="shared" si="48"/>
        <v>20.6</v>
      </c>
      <c r="I188" s="65"/>
      <c r="J188" s="65"/>
      <c r="K188" s="65"/>
      <c r="L188" s="8">
        <f t="shared" si="63"/>
        <v>20.6</v>
      </c>
      <c r="M188" s="35">
        <f t="shared" si="64"/>
        <v>134.4</v>
      </c>
    </row>
    <row r="189" spans="1:13" ht="31.5" hidden="1" x14ac:dyDescent="0.25">
      <c r="A189" s="69" t="s">
        <v>105</v>
      </c>
      <c r="B189" s="41"/>
      <c r="C189" s="41"/>
      <c r="D189" s="65">
        <f>1343.3-D190</f>
        <v>1224.3999999999999</v>
      </c>
      <c r="E189" s="65">
        <f>947.4-E190</f>
        <v>857.4</v>
      </c>
      <c r="F189" s="65"/>
      <c r="G189" s="65">
        <f>125.3+18.3</f>
        <v>143.6</v>
      </c>
      <c r="H189" s="13">
        <f t="shared" si="48"/>
        <v>1001</v>
      </c>
      <c r="I189" s="65"/>
      <c r="J189" s="65">
        <v>80</v>
      </c>
      <c r="K189" s="65">
        <v>120.3</v>
      </c>
      <c r="L189" s="8">
        <f t="shared" si="63"/>
        <v>1201.3</v>
      </c>
      <c r="M189" s="35">
        <f t="shared" si="64"/>
        <v>23.099999999999909</v>
      </c>
    </row>
    <row r="190" spans="1:13" ht="31.5" hidden="1" x14ac:dyDescent="0.25">
      <c r="A190" s="69" t="s">
        <v>115</v>
      </c>
      <c r="B190" s="41"/>
      <c r="C190" s="41"/>
      <c r="D190" s="65">
        <v>118.9</v>
      </c>
      <c r="E190" s="65">
        <v>90</v>
      </c>
      <c r="F190" s="65"/>
      <c r="G190" s="65"/>
      <c r="H190" s="13">
        <f t="shared" si="48"/>
        <v>90</v>
      </c>
      <c r="I190" s="65"/>
      <c r="J190" s="65"/>
      <c r="K190" s="65"/>
      <c r="L190" s="8">
        <f t="shared" si="63"/>
        <v>90</v>
      </c>
      <c r="M190" s="35">
        <f t="shared" si="64"/>
        <v>28.900000000000006</v>
      </c>
    </row>
    <row r="191" spans="1:13" ht="31.5" hidden="1" x14ac:dyDescent="0.25">
      <c r="A191" s="69" t="s">
        <v>106</v>
      </c>
      <c r="B191" s="41"/>
      <c r="C191" s="41"/>
      <c r="D191" s="65">
        <v>1320</v>
      </c>
      <c r="E191" s="65">
        <v>1188.9000000000001</v>
      </c>
      <c r="F191" s="65"/>
      <c r="G191" s="65">
        <v>131.1</v>
      </c>
      <c r="H191" s="13">
        <f t="shared" si="48"/>
        <v>1320</v>
      </c>
      <c r="I191" s="65"/>
      <c r="J191" s="65"/>
      <c r="K191" s="65">
        <v>30</v>
      </c>
      <c r="L191" s="8">
        <f t="shared" si="63"/>
        <v>1350</v>
      </c>
      <c r="M191" s="35">
        <f t="shared" si="64"/>
        <v>-30</v>
      </c>
    </row>
    <row r="192" spans="1:13" hidden="1" x14ac:dyDescent="0.25">
      <c r="A192" s="69" t="s">
        <v>107</v>
      </c>
      <c r="B192" s="41"/>
      <c r="C192" s="41"/>
      <c r="D192" s="65">
        <f>2144.4-D193</f>
        <v>1781.4</v>
      </c>
      <c r="E192" s="65">
        <f>1743.3-E193</f>
        <v>1423.1999999999998</v>
      </c>
      <c r="F192" s="65"/>
      <c r="G192" s="65">
        <f>36.9+131.1</f>
        <v>168</v>
      </c>
      <c r="H192" s="13">
        <f t="shared" si="48"/>
        <v>1591.1999999999998</v>
      </c>
      <c r="I192" s="65"/>
      <c r="J192" s="65">
        <v>19.600000000000001</v>
      </c>
      <c r="K192" s="65">
        <v>30</v>
      </c>
      <c r="L192" s="8">
        <f t="shared" si="63"/>
        <v>1640.7999999999997</v>
      </c>
      <c r="M192" s="35">
        <f t="shared" si="64"/>
        <v>140.60000000000036</v>
      </c>
    </row>
    <row r="193" spans="1:13" ht="31.5" hidden="1" x14ac:dyDescent="0.25">
      <c r="A193" s="69" t="s">
        <v>114</v>
      </c>
      <c r="B193" s="41"/>
      <c r="C193" s="41"/>
      <c r="D193" s="65">
        <v>363</v>
      </c>
      <c r="E193" s="65">
        <v>320.10000000000002</v>
      </c>
      <c r="F193" s="65"/>
      <c r="G193" s="65"/>
      <c r="H193" s="13">
        <f t="shared" si="48"/>
        <v>320.10000000000002</v>
      </c>
      <c r="I193" s="65"/>
      <c r="J193" s="65"/>
      <c r="K193" s="65"/>
      <c r="L193" s="8">
        <f t="shared" si="63"/>
        <v>320.10000000000002</v>
      </c>
      <c r="M193" s="35">
        <f t="shared" si="64"/>
        <v>42.899999999999977</v>
      </c>
    </row>
    <row r="194" spans="1:13" hidden="1" x14ac:dyDescent="0.25">
      <c r="A194" s="69" t="s">
        <v>108</v>
      </c>
      <c r="B194" s="41"/>
      <c r="C194" s="41"/>
      <c r="D194" s="65">
        <v>258.60000000000002</v>
      </c>
      <c r="E194" s="65">
        <v>209.2</v>
      </c>
      <c r="F194" s="65"/>
      <c r="G194" s="65">
        <v>49.4</v>
      </c>
      <c r="H194" s="13">
        <f t="shared" si="48"/>
        <v>258.59999999999997</v>
      </c>
      <c r="I194" s="65"/>
      <c r="J194" s="65"/>
      <c r="K194" s="65"/>
      <c r="L194" s="8">
        <f t="shared" si="63"/>
        <v>258.59999999999997</v>
      </c>
      <c r="M194" s="35">
        <f t="shared" si="64"/>
        <v>0</v>
      </c>
    </row>
  </sheetData>
  <mergeCells count="4">
    <mergeCell ref="A3:L3"/>
    <mergeCell ref="A4:F4"/>
    <mergeCell ref="A2:L2"/>
    <mergeCell ref="N6:P6"/>
  </mergeCells>
  <pageMargins left="0.19685039370078741" right="0.23622047244094491" top="0.39370078740157483" bottom="0.19685039370078741" header="0.31496062992125984" footer="0.31496062992125984"/>
  <pageSetup paperSize="9"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1"/>
  <sheetViews>
    <sheetView view="pageBreakPreview" zoomScale="90" zoomScaleNormal="80" zoomScaleSheetLayoutView="90" workbookViewId="0">
      <pane xSplit="1" ySplit="6" topLeftCell="B34" activePane="bottomRight" state="frozen"/>
      <selection activeCell="N8" sqref="N8"/>
      <selection pane="topRight" activeCell="N8" sqref="N8"/>
      <selection pane="bottomLeft" activeCell="N8" sqref="N8"/>
      <selection pane="bottomRight" activeCell="B12" sqref="B12"/>
    </sheetView>
  </sheetViews>
  <sheetFormatPr defaultRowHeight="15.75" x14ac:dyDescent="0.25"/>
  <cols>
    <col min="1" max="1" width="39" style="1" customWidth="1"/>
    <col min="2" max="2" width="16.42578125" style="1" customWidth="1"/>
    <col min="3" max="3" width="13.5703125" style="1" customWidth="1"/>
    <col min="4" max="4" width="15.140625" style="3" customWidth="1"/>
    <col min="5" max="5" width="13.7109375" style="3" customWidth="1"/>
    <col min="6" max="6" width="13.28515625" style="3" customWidth="1"/>
    <col min="7" max="11" width="15.7109375" style="3" customWidth="1"/>
    <col min="12" max="12" width="16.7109375" style="1" customWidth="1"/>
    <col min="13" max="13" width="13.42578125" style="1" customWidth="1"/>
    <col min="14" max="14" width="13.140625" style="1" customWidth="1"/>
    <col min="15" max="206" width="9.140625" style="1"/>
    <col min="207" max="207" width="39.28515625" style="1" customWidth="1"/>
    <col min="208" max="231" width="0" style="1" hidden="1" customWidth="1"/>
    <col min="232" max="234" width="13.7109375" style="1" customWidth="1"/>
    <col min="235" max="235" width="13.140625" style="1" customWidth="1"/>
    <col min="236" max="236" width="8" style="1" customWidth="1"/>
    <col min="237" max="240" width="0" style="1" hidden="1" customWidth="1"/>
    <col min="241" max="241" width="15.28515625" style="1" customWidth="1"/>
    <col min="242" max="245" width="0" style="1" hidden="1" customWidth="1"/>
    <col min="246" max="246" width="14.85546875" style="1" customWidth="1"/>
    <col min="247" max="247" width="14" style="1" customWidth="1"/>
    <col min="248" max="248" width="7" style="1" customWidth="1"/>
    <col min="249" max="249" width="6.85546875" style="1" customWidth="1"/>
    <col min="250" max="250" width="12.42578125" style="1" customWidth="1"/>
    <col min="251" max="251" width="8.5703125" style="1" customWidth="1"/>
    <col min="252" max="252" width="13.5703125" style="1" customWidth="1"/>
    <col min="253" max="253" width="14.28515625" style="1" customWidth="1"/>
    <col min="254" max="462" width="9.140625" style="1"/>
    <col min="463" max="463" width="39.28515625" style="1" customWidth="1"/>
    <col min="464" max="487" width="0" style="1" hidden="1" customWidth="1"/>
    <col min="488" max="490" width="13.7109375" style="1" customWidth="1"/>
    <col min="491" max="491" width="13.140625" style="1" customWidth="1"/>
    <col min="492" max="492" width="8" style="1" customWidth="1"/>
    <col min="493" max="496" width="0" style="1" hidden="1" customWidth="1"/>
    <col min="497" max="497" width="15.28515625" style="1" customWidth="1"/>
    <col min="498" max="501" width="0" style="1" hidden="1" customWidth="1"/>
    <col min="502" max="502" width="14.85546875" style="1" customWidth="1"/>
    <col min="503" max="503" width="14" style="1" customWidth="1"/>
    <col min="504" max="504" width="7" style="1" customWidth="1"/>
    <col min="505" max="505" width="6.85546875" style="1" customWidth="1"/>
    <col min="506" max="506" width="12.42578125" style="1" customWidth="1"/>
    <col min="507" max="507" width="8.5703125" style="1" customWidth="1"/>
    <col min="508" max="508" width="13.5703125" style="1" customWidth="1"/>
    <col min="509" max="509" width="14.28515625" style="1" customWidth="1"/>
    <col min="510" max="718" width="9.140625" style="1"/>
    <col min="719" max="719" width="39.28515625" style="1" customWidth="1"/>
    <col min="720" max="743" width="0" style="1" hidden="1" customWidth="1"/>
    <col min="744" max="746" width="13.7109375" style="1" customWidth="1"/>
    <col min="747" max="747" width="13.140625" style="1" customWidth="1"/>
    <col min="748" max="748" width="8" style="1" customWidth="1"/>
    <col min="749" max="752" width="0" style="1" hidden="1" customWidth="1"/>
    <col min="753" max="753" width="15.28515625" style="1" customWidth="1"/>
    <col min="754" max="757" width="0" style="1" hidden="1" customWidth="1"/>
    <col min="758" max="758" width="14.85546875" style="1" customWidth="1"/>
    <col min="759" max="759" width="14" style="1" customWidth="1"/>
    <col min="760" max="760" width="7" style="1" customWidth="1"/>
    <col min="761" max="761" width="6.85546875" style="1" customWidth="1"/>
    <col min="762" max="762" width="12.42578125" style="1" customWidth="1"/>
    <col min="763" max="763" width="8.5703125" style="1" customWidth="1"/>
    <col min="764" max="764" width="13.5703125" style="1" customWidth="1"/>
    <col min="765" max="765" width="14.28515625" style="1" customWidth="1"/>
    <col min="766" max="974" width="9.140625" style="1"/>
    <col min="975" max="975" width="39.28515625" style="1" customWidth="1"/>
    <col min="976" max="999" width="0" style="1" hidden="1" customWidth="1"/>
    <col min="1000" max="1002" width="13.7109375" style="1" customWidth="1"/>
    <col min="1003" max="1003" width="13.140625" style="1" customWidth="1"/>
    <col min="1004" max="1004" width="8" style="1" customWidth="1"/>
    <col min="1005" max="1008" width="0" style="1" hidden="1" customWidth="1"/>
    <col min="1009" max="1009" width="15.28515625" style="1" customWidth="1"/>
    <col min="1010" max="1013" width="0" style="1" hidden="1" customWidth="1"/>
    <col min="1014" max="1014" width="14.85546875" style="1" customWidth="1"/>
    <col min="1015" max="1015" width="14" style="1" customWidth="1"/>
    <col min="1016" max="1016" width="7" style="1" customWidth="1"/>
    <col min="1017" max="1017" width="6.85546875" style="1" customWidth="1"/>
    <col min="1018" max="1018" width="12.42578125" style="1" customWidth="1"/>
    <col min="1019" max="1019" width="8.5703125" style="1" customWidth="1"/>
    <col min="1020" max="1020" width="13.5703125" style="1" customWidth="1"/>
    <col min="1021" max="1021" width="14.28515625" style="1" customWidth="1"/>
    <col min="1022" max="1230" width="9.140625" style="1"/>
    <col min="1231" max="1231" width="39.28515625" style="1" customWidth="1"/>
    <col min="1232" max="1255" width="0" style="1" hidden="1" customWidth="1"/>
    <col min="1256" max="1258" width="13.7109375" style="1" customWidth="1"/>
    <col min="1259" max="1259" width="13.140625" style="1" customWidth="1"/>
    <col min="1260" max="1260" width="8" style="1" customWidth="1"/>
    <col min="1261" max="1264" width="0" style="1" hidden="1" customWidth="1"/>
    <col min="1265" max="1265" width="15.28515625" style="1" customWidth="1"/>
    <col min="1266" max="1269" width="0" style="1" hidden="1" customWidth="1"/>
    <col min="1270" max="1270" width="14.85546875" style="1" customWidth="1"/>
    <col min="1271" max="1271" width="14" style="1" customWidth="1"/>
    <col min="1272" max="1272" width="7" style="1" customWidth="1"/>
    <col min="1273" max="1273" width="6.85546875" style="1" customWidth="1"/>
    <col min="1274" max="1274" width="12.42578125" style="1" customWidth="1"/>
    <col min="1275" max="1275" width="8.5703125" style="1" customWidth="1"/>
    <col min="1276" max="1276" width="13.5703125" style="1" customWidth="1"/>
    <col min="1277" max="1277" width="14.28515625" style="1" customWidth="1"/>
    <col min="1278" max="1486" width="9.140625" style="1"/>
    <col min="1487" max="1487" width="39.28515625" style="1" customWidth="1"/>
    <col min="1488" max="1511" width="0" style="1" hidden="1" customWidth="1"/>
    <col min="1512" max="1514" width="13.7109375" style="1" customWidth="1"/>
    <col min="1515" max="1515" width="13.140625" style="1" customWidth="1"/>
    <col min="1516" max="1516" width="8" style="1" customWidth="1"/>
    <col min="1517" max="1520" width="0" style="1" hidden="1" customWidth="1"/>
    <col min="1521" max="1521" width="15.28515625" style="1" customWidth="1"/>
    <col min="1522" max="1525" width="0" style="1" hidden="1" customWidth="1"/>
    <col min="1526" max="1526" width="14.85546875" style="1" customWidth="1"/>
    <col min="1527" max="1527" width="14" style="1" customWidth="1"/>
    <col min="1528" max="1528" width="7" style="1" customWidth="1"/>
    <col min="1529" max="1529" width="6.85546875" style="1" customWidth="1"/>
    <col min="1530" max="1530" width="12.42578125" style="1" customWidth="1"/>
    <col min="1531" max="1531" width="8.5703125" style="1" customWidth="1"/>
    <col min="1532" max="1532" width="13.5703125" style="1" customWidth="1"/>
    <col min="1533" max="1533" width="14.28515625" style="1" customWidth="1"/>
    <col min="1534" max="1742" width="9.140625" style="1"/>
    <col min="1743" max="1743" width="39.28515625" style="1" customWidth="1"/>
    <col min="1744" max="1767" width="0" style="1" hidden="1" customWidth="1"/>
    <col min="1768" max="1770" width="13.7109375" style="1" customWidth="1"/>
    <col min="1771" max="1771" width="13.140625" style="1" customWidth="1"/>
    <col min="1772" max="1772" width="8" style="1" customWidth="1"/>
    <col min="1773" max="1776" width="0" style="1" hidden="1" customWidth="1"/>
    <col min="1777" max="1777" width="15.28515625" style="1" customWidth="1"/>
    <col min="1778" max="1781" width="0" style="1" hidden="1" customWidth="1"/>
    <col min="1782" max="1782" width="14.85546875" style="1" customWidth="1"/>
    <col min="1783" max="1783" width="14" style="1" customWidth="1"/>
    <col min="1784" max="1784" width="7" style="1" customWidth="1"/>
    <col min="1785" max="1785" width="6.85546875" style="1" customWidth="1"/>
    <col min="1786" max="1786" width="12.42578125" style="1" customWidth="1"/>
    <col min="1787" max="1787" width="8.5703125" style="1" customWidth="1"/>
    <col min="1788" max="1788" width="13.5703125" style="1" customWidth="1"/>
    <col min="1789" max="1789" width="14.28515625" style="1" customWidth="1"/>
    <col min="1790" max="1998" width="9.140625" style="1"/>
    <col min="1999" max="1999" width="39.28515625" style="1" customWidth="1"/>
    <col min="2000" max="2023" width="0" style="1" hidden="1" customWidth="1"/>
    <col min="2024" max="2026" width="13.7109375" style="1" customWidth="1"/>
    <col min="2027" max="2027" width="13.140625" style="1" customWidth="1"/>
    <col min="2028" max="2028" width="8" style="1" customWidth="1"/>
    <col min="2029" max="2032" width="0" style="1" hidden="1" customWidth="1"/>
    <col min="2033" max="2033" width="15.28515625" style="1" customWidth="1"/>
    <col min="2034" max="2037" width="0" style="1" hidden="1" customWidth="1"/>
    <col min="2038" max="2038" width="14.85546875" style="1" customWidth="1"/>
    <col min="2039" max="2039" width="14" style="1" customWidth="1"/>
    <col min="2040" max="2040" width="7" style="1" customWidth="1"/>
    <col min="2041" max="2041" width="6.85546875" style="1" customWidth="1"/>
    <col min="2042" max="2042" width="12.42578125" style="1" customWidth="1"/>
    <col min="2043" max="2043" width="8.5703125" style="1" customWidth="1"/>
    <col min="2044" max="2044" width="13.5703125" style="1" customWidth="1"/>
    <col min="2045" max="2045" width="14.28515625" style="1" customWidth="1"/>
    <col min="2046" max="2254" width="9.140625" style="1"/>
    <col min="2255" max="2255" width="39.28515625" style="1" customWidth="1"/>
    <col min="2256" max="2279" width="0" style="1" hidden="1" customWidth="1"/>
    <col min="2280" max="2282" width="13.7109375" style="1" customWidth="1"/>
    <col min="2283" max="2283" width="13.140625" style="1" customWidth="1"/>
    <col min="2284" max="2284" width="8" style="1" customWidth="1"/>
    <col min="2285" max="2288" width="0" style="1" hidden="1" customWidth="1"/>
    <col min="2289" max="2289" width="15.28515625" style="1" customWidth="1"/>
    <col min="2290" max="2293" width="0" style="1" hidden="1" customWidth="1"/>
    <col min="2294" max="2294" width="14.85546875" style="1" customWidth="1"/>
    <col min="2295" max="2295" width="14" style="1" customWidth="1"/>
    <col min="2296" max="2296" width="7" style="1" customWidth="1"/>
    <col min="2297" max="2297" width="6.85546875" style="1" customWidth="1"/>
    <col min="2298" max="2298" width="12.42578125" style="1" customWidth="1"/>
    <col min="2299" max="2299" width="8.5703125" style="1" customWidth="1"/>
    <col min="2300" max="2300" width="13.5703125" style="1" customWidth="1"/>
    <col min="2301" max="2301" width="14.28515625" style="1" customWidth="1"/>
    <col min="2302" max="2510" width="9.140625" style="1"/>
    <col min="2511" max="2511" width="39.28515625" style="1" customWidth="1"/>
    <col min="2512" max="2535" width="0" style="1" hidden="1" customWidth="1"/>
    <col min="2536" max="2538" width="13.7109375" style="1" customWidth="1"/>
    <col min="2539" max="2539" width="13.140625" style="1" customWidth="1"/>
    <col min="2540" max="2540" width="8" style="1" customWidth="1"/>
    <col min="2541" max="2544" width="0" style="1" hidden="1" customWidth="1"/>
    <col min="2545" max="2545" width="15.28515625" style="1" customWidth="1"/>
    <col min="2546" max="2549" width="0" style="1" hidden="1" customWidth="1"/>
    <col min="2550" max="2550" width="14.85546875" style="1" customWidth="1"/>
    <col min="2551" max="2551" width="14" style="1" customWidth="1"/>
    <col min="2552" max="2552" width="7" style="1" customWidth="1"/>
    <col min="2553" max="2553" width="6.85546875" style="1" customWidth="1"/>
    <col min="2554" max="2554" width="12.42578125" style="1" customWidth="1"/>
    <col min="2555" max="2555" width="8.5703125" style="1" customWidth="1"/>
    <col min="2556" max="2556" width="13.5703125" style="1" customWidth="1"/>
    <col min="2557" max="2557" width="14.28515625" style="1" customWidth="1"/>
    <col min="2558" max="2766" width="9.140625" style="1"/>
    <col min="2767" max="2767" width="39.28515625" style="1" customWidth="1"/>
    <col min="2768" max="2791" width="0" style="1" hidden="1" customWidth="1"/>
    <col min="2792" max="2794" width="13.7109375" style="1" customWidth="1"/>
    <col min="2795" max="2795" width="13.140625" style="1" customWidth="1"/>
    <col min="2796" max="2796" width="8" style="1" customWidth="1"/>
    <col min="2797" max="2800" width="0" style="1" hidden="1" customWidth="1"/>
    <col min="2801" max="2801" width="15.28515625" style="1" customWidth="1"/>
    <col min="2802" max="2805" width="0" style="1" hidden="1" customWidth="1"/>
    <col min="2806" max="2806" width="14.85546875" style="1" customWidth="1"/>
    <col min="2807" max="2807" width="14" style="1" customWidth="1"/>
    <col min="2808" max="2808" width="7" style="1" customWidth="1"/>
    <col min="2809" max="2809" width="6.85546875" style="1" customWidth="1"/>
    <col min="2810" max="2810" width="12.42578125" style="1" customWidth="1"/>
    <col min="2811" max="2811" width="8.5703125" style="1" customWidth="1"/>
    <col min="2812" max="2812" width="13.5703125" style="1" customWidth="1"/>
    <col min="2813" max="2813" width="14.28515625" style="1" customWidth="1"/>
    <col min="2814" max="3022" width="9.140625" style="1"/>
    <col min="3023" max="3023" width="39.28515625" style="1" customWidth="1"/>
    <col min="3024" max="3047" width="0" style="1" hidden="1" customWidth="1"/>
    <col min="3048" max="3050" width="13.7109375" style="1" customWidth="1"/>
    <col min="3051" max="3051" width="13.140625" style="1" customWidth="1"/>
    <col min="3052" max="3052" width="8" style="1" customWidth="1"/>
    <col min="3053" max="3056" width="0" style="1" hidden="1" customWidth="1"/>
    <col min="3057" max="3057" width="15.28515625" style="1" customWidth="1"/>
    <col min="3058" max="3061" width="0" style="1" hidden="1" customWidth="1"/>
    <col min="3062" max="3062" width="14.85546875" style="1" customWidth="1"/>
    <col min="3063" max="3063" width="14" style="1" customWidth="1"/>
    <col min="3064" max="3064" width="7" style="1" customWidth="1"/>
    <col min="3065" max="3065" width="6.85546875" style="1" customWidth="1"/>
    <col min="3066" max="3066" width="12.42578125" style="1" customWidth="1"/>
    <col min="3067" max="3067" width="8.5703125" style="1" customWidth="1"/>
    <col min="3068" max="3068" width="13.5703125" style="1" customWidth="1"/>
    <col min="3069" max="3069" width="14.28515625" style="1" customWidth="1"/>
    <col min="3070" max="3278" width="9.140625" style="1"/>
    <col min="3279" max="3279" width="39.28515625" style="1" customWidth="1"/>
    <col min="3280" max="3303" width="0" style="1" hidden="1" customWidth="1"/>
    <col min="3304" max="3306" width="13.7109375" style="1" customWidth="1"/>
    <col min="3307" max="3307" width="13.140625" style="1" customWidth="1"/>
    <col min="3308" max="3308" width="8" style="1" customWidth="1"/>
    <col min="3309" max="3312" width="0" style="1" hidden="1" customWidth="1"/>
    <col min="3313" max="3313" width="15.28515625" style="1" customWidth="1"/>
    <col min="3314" max="3317" width="0" style="1" hidden="1" customWidth="1"/>
    <col min="3318" max="3318" width="14.85546875" style="1" customWidth="1"/>
    <col min="3319" max="3319" width="14" style="1" customWidth="1"/>
    <col min="3320" max="3320" width="7" style="1" customWidth="1"/>
    <col min="3321" max="3321" width="6.85546875" style="1" customWidth="1"/>
    <col min="3322" max="3322" width="12.42578125" style="1" customWidth="1"/>
    <col min="3323" max="3323" width="8.5703125" style="1" customWidth="1"/>
    <col min="3324" max="3324" width="13.5703125" style="1" customWidth="1"/>
    <col min="3325" max="3325" width="14.28515625" style="1" customWidth="1"/>
    <col min="3326" max="3534" width="9.140625" style="1"/>
    <col min="3535" max="3535" width="39.28515625" style="1" customWidth="1"/>
    <col min="3536" max="3559" width="0" style="1" hidden="1" customWidth="1"/>
    <col min="3560" max="3562" width="13.7109375" style="1" customWidth="1"/>
    <col min="3563" max="3563" width="13.140625" style="1" customWidth="1"/>
    <col min="3564" max="3564" width="8" style="1" customWidth="1"/>
    <col min="3565" max="3568" width="0" style="1" hidden="1" customWidth="1"/>
    <col min="3569" max="3569" width="15.28515625" style="1" customWidth="1"/>
    <col min="3570" max="3573" width="0" style="1" hidden="1" customWidth="1"/>
    <col min="3574" max="3574" width="14.85546875" style="1" customWidth="1"/>
    <col min="3575" max="3575" width="14" style="1" customWidth="1"/>
    <col min="3576" max="3576" width="7" style="1" customWidth="1"/>
    <col min="3577" max="3577" width="6.85546875" style="1" customWidth="1"/>
    <col min="3578" max="3578" width="12.42578125" style="1" customWidth="1"/>
    <col min="3579" max="3579" width="8.5703125" style="1" customWidth="1"/>
    <col min="3580" max="3580" width="13.5703125" style="1" customWidth="1"/>
    <col min="3581" max="3581" width="14.28515625" style="1" customWidth="1"/>
    <col min="3582" max="3790" width="9.140625" style="1"/>
    <col min="3791" max="3791" width="39.28515625" style="1" customWidth="1"/>
    <col min="3792" max="3815" width="0" style="1" hidden="1" customWidth="1"/>
    <col min="3816" max="3818" width="13.7109375" style="1" customWidth="1"/>
    <col min="3819" max="3819" width="13.140625" style="1" customWidth="1"/>
    <col min="3820" max="3820" width="8" style="1" customWidth="1"/>
    <col min="3821" max="3824" width="0" style="1" hidden="1" customWidth="1"/>
    <col min="3825" max="3825" width="15.28515625" style="1" customWidth="1"/>
    <col min="3826" max="3829" width="0" style="1" hidden="1" customWidth="1"/>
    <col min="3830" max="3830" width="14.85546875" style="1" customWidth="1"/>
    <col min="3831" max="3831" width="14" style="1" customWidth="1"/>
    <col min="3832" max="3832" width="7" style="1" customWidth="1"/>
    <col min="3833" max="3833" width="6.85546875" style="1" customWidth="1"/>
    <col min="3834" max="3834" width="12.42578125" style="1" customWidth="1"/>
    <col min="3835" max="3835" width="8.5703125" style="1" customWidth="1"/>
    <col min="3836" max="3836" width="13.5703125" style="1" customWidth="1"/>
    <col min="3837" max="3837" width="14.28515625" style="1" customWidth="1"/>
    <col min="3838" max="4046" width="9.140625" style="1"/>
    <col min="4047" max="4047" width="39.28515625" style="1" customWidth="1"/>
    <col min="4048" max="4071" width="0" style="1" hidden="1" customWidth="1"/>
    <col min="4072" max="4074" width="13.7109375" style="1" customWidth="1"/>
    <col min="4075" max="4075" width="13.140625" style="1" customWidth="1"/>
    <col min="4076" max="4076" width="8" style="1" customWidth="1"/>
    <col min="4077" max="4080" width="0" style="1" hidden="1" customWidth="1"/>
    <col min="4081" max="4081" width="15.28515625" style="1" customWidth="1"/>
    <col min="4082" max="4085" width="0" style="1" hidden="1" customWidth="1"/>
    <col min="4086" max="4086" width="14.85546875" style="1" customWidth="1"/>
    <col min="4087" max="4087" width="14" style="1" customWidth="1"/>
    <col min="4088" max="4088" width="7" style="1" customWidth="1"/>
    <col min="4089" max="4089" width="6.85546875" style="1" customWidth="1"/>
    <col min="4090" max="4090" width="12.42578125" style="1" customWidth="1"/>
    <col min="4091" max="4091" width="8.5703125" style="1" customWidth="1"/>
    <col min="4092" max="4092" width="13.5703125" style="1" customWidth="1"/>
    <col min="4093" max="4093" width="14.28515625" style="1" customWidth="1"/>
    <col min="4094" max="4302" width="9.140625" style="1"/>
    <col min="4303" max="4303" width="39.28515625" style="1" customWidth="1"/>
    <col min="4304" max="4327" width="0" style="1" hidden="1" customWidth="1"/>
    <col min="4328" max="4330" width="13.7109375" style="1" customWidth="1"/>
    <col min="4331" max="4331" width="13.140625" style="1" customWidth="1"/>
    <col min="4332" max="4332" width="8" style="1" customWidth="1"/>
    <col min="4333" max="4336" width="0" style="1" hidden="1" customWidth="1"/>
    <col min="4337" max="4337" width="15.28515625" style="1" customWidth="1"/>
    <col min="4338" max="4341" width="0" style="1" hidden="1" customWidth="1"/>
    <col min="4342" max="4342" width="14.85546875" style="1" customWidth="1"/>
    <col min="4343" max="4343" width="14" style="1" customWidth="1"/>
    <col min="4344" max="4344" width="7" style="1" customWidth="1"/>
    <col min="4345" max="4345" width="6.85546875" style="1" customWidth="1"/>
    <col min="4346" max="4346" width="12.42578125" style="1" customWidth="1"/>
    <col min="4347" max="4347" width="8.5703125" style="1" customWidth="1"/>
    <col min="4348" max="4348" width="13.5703125" style="1" customWidth="1"/>
    <col min="4349" max="4349" width="14.28515625" style="1" customWidth="1"/>
    <col min="4350" max="4558" width="9.140625" style="1"/>
    <col min="4559" max="4559" width="39.28515625" style="1" customWidth="1"/>
    <col min="4560" max="4583" width="0" style="1" hidden="1" customWidth="1"/>
    <col min="4584" max="4586" width="13.7109375" style="1" customWidth="1"/>
    <col min="4587" max="4587" width="13.140625" style="1" customWidth="1"/>
    <col min="4588" max="4588" width="8" style="1" customWidth="1"/>
    <col min="4589" max="4592" width="0" style="1" hidden="1" customWidth="1"/>
    <col min="4593" max="4593" width="15.28515625" style="1" customWidth="1"/>
    <col min="4594" max="4597" width="0" style="1" hidden="1" customWidth="1"/>
    <col min="4598" max="4598" width="14.85546875" style="1" customWidth="1"/>
    <col min="4599" max="4599" width="14" style="1" customWidth="1"/>
    <col min="4600" max="4600" width="7" style="1" customWidth="1"/>
    <col min="4601" max="4601" width="6.85546875" style="1" customWidth="1"/>
    <col min="4602" max="4602" width="12.42578125" style="1" customWidth="1"/>
    <col min="4603" max="4603" width="8.5703125" style="1" customWidth="1"/>
    <col min="4604" max="4604" width="13.5703125" style="1" customWidth="1"/>
    <col min="4605" max="4605" width="14.28515625" style="1" customWidth="1"/>
    <col min="4606" max="4814" width="9.140625" style="1"/>
    <col min="4815" max="4815" width="39.28515625" style="1" customWidth="1"/>
    <col min="4816" max="4839" width="0" style="1" hidden="1" customWidth="1"/>
    <col min="4840" max="4842" width="13.7109375" style="1" customWidth="1"/>
    <col min="4843" max="4843" width="13.140625" style="1" customWidth="1"/>
    <col min="4844" max="4844" width="8" style="1" customWidth="1"/>
    <col min="4845" max="4848" width="0" style="1" hidden="1" customWidth="1"/>
    <col min="4849" max="4849" width="15.28515625" style="1" customWidth="1"/>
    <col min="4850" max="4853" width="0" style="1" hidden="1" customWidth="1"/>
    <col min="4854" max="4854" width="14.85546875" style="1" customWidth="1"/>
    <col min="4855" max="4855" width="14" style="1" customWidth="1"/>
    <col min="4856" max="4856" width="7" style="1" customWidth="1"/>
    <col min="4857" max="4857" width="6.85546875" style="1" customWidth="1"/>
    <col min="4858" max="4858" width="12.42578125" style="1" customWidth="1"/>
    <col min="4859" max="4859" width="8.5703125" style="1" customWidth="1"/>
    <col min="4860" max="4860" width="13.5703125" style="1" customWidth="1"/>
    <col min="4861" max="4861" width="14.28515625" style="1" customWidth="1"/>
    <col min="4862" max="5070" width="9.140625" style="1"/>
    <col min="5071" max="5071" width="39.28515625" style="1" customWidth="1"/>
    <col min="5072" max="5095" width="0" style="1" hidden="1" customWidth="1"/>
    <col min="5096" max="5098" width="13.7109375" style="1" customWidth="1"/>
    <col min="5099" max="5099" width="13.140625" style="1" customWidth="1"/>
    <col min="5100" max="5100" width="8" style="1" customWidth="1"/>
    <col min="5101" max="5104" width="0" style="1" hidden="1" customWidth="1"/>
    <col min="5105" max="5105" width="15.28515625" style="1" customWidth="1"/>
    <col min="5106" max="5109" width="0" style="1" hidden="1" customWidth="1"/>
    <col min="5110" max="5110" width="14.85546875" style="1" customWidth="1"/>
    <col min="5111" max="5111" width="14" style="1" customWidth="1"/>
    <col min="5112" max="5112" width="7" style="1" customWidth="1"/>
    <col min="5113" max="5113" width="6.85546875" style="1" customWidth="1"/>
    <col min="5114" max="5114" width="12.42578125" style="1" customWidth="1"/>
    <col min="5115" max="5115" width="8.5703125" style="1" customWidth="1"/>
    <col min="5116" max="5116" width="13.5703125" style="1" customWidth="1"/>
    <col min="5117" max="5117" width="14.28515625" style="1" customWidth="1"/>
    <col min="5118" max="5326" width="9.140625" style="1"/>
    <col min="5327" max="5327" width="39.28515625" style="1" customWidth="1"/>
    <col min="5328" max="5351" width="0" style="1" hidden="1" customWidth="1"/>
    <col min="5352" max="5354" width="13.7109375" style="1" customWidth="1"/>
    <col min="5355" max="5355" width="13.140625" style="1" customWidth="1"/>
    <col min="5356" max="5356" width="8" style="1" customWidth="1"/>
    <col min="5357" max="5360" width="0" style="1" hidden="1" customWidth="1"/>
    <col min="5361" max="5361" width="15.28515625" style="1" customWidth="1"/>
    <col min="5362" max="5365" width="0" style="1" hidden="1" customWidth="1"/>
    <col min="5366" max="5366" width="14.85546875" style="1" customWidth="1"/>
    <col min="5367" max="5367" width="14" style="1" customWidth="1"/>
    <col min="5368" max="5368" width="7" style="1" customWidth="1"/>
    <col min="5369" max="5369" width="6.85546875" style="1" customWidth="1"/>
    <col min="5370" max="5370" width="12.42578125" style="1" customWidth="1"/>
    <col min="5371" max="5371" width="8.5703125" style="1" customWidth="1"/>
    <col min="5372" max="5372" width="13.5703125" style="1" customWidth="1"/>
    <col min="5373" max="5373" width="14.28515625" style="1" customWidth="1"/>
    <col min="5374" max="5582" width="9.140625" style="1"/>
    <col min="5583" max="5583" width="39.28515625" style="1" customWidth="1"/>
    <col min="5584" max="5607" width="0" style="1" hidden="1" customWidth="1"/>
    <col min="5608" max="5610" width="13.7109375" style="1" customWidth="1"/>
    <col min="5611" max="5611" width="13.140625" style="1" customWidth="1"/>
    <col min="5612" max="5612" width="8" style="1" customWidth="1"/>
    <col min="5613" max="5616" width="0" style="1" hidden="1" customWidth="1"/>
    <col min="5617" max="5617" width="15.28515625" style="1" customWidth="1"/>
    <col min="5618" max="5621" width="0" style="1" hidden="1" customWidth="1"/>
    <col min="5622" max="5622" width="14.85546875" style="1" customWidth="1"/>
    <col min="5623" max="5623" width="14" style="1" customWidth="1"/>
    <col min="5624" max="5624" width="7" style="1" customWidth="1"/>
    <col min="5625" max="5625" width="6.85546875" style="1" customWidth="1"/>
    <col min="5626" max="5626" width="12.42578125" style="1" customWidth="1"/>
    <col min="5627" max="5627" width="8.5703125" style="1" customWidth="1"/>
    <col min="5628" max="5628" width="13.5703125" style="1" customWidth="1"/>
    <col min="5629" max="5629" width="14.28515625" style="1" customWidth="1"/>
    <col min="5630" max="5838" width="9.140625" style="1"/>
    <col min="5839" max="5839" width="39.28515625" style="1" customWidth="1"/>
    <col min="5840" max="5863" width="0" style="1" hidden="1" customWidth="1"/>
    <col min="5864" max="5866" width="13.7109375" style="1" customWidth="1"/>
    <col min="5867" max="5867" width="13.140625" style="1" customWidth="1"/>
    <col min="5868" max="5868" width="8" style="1" customWidth="1"/>
    <col min="5869" max="5872" width="0" style="1" hidden="1" customWidth="1"/>
    <col min="5873" max="5873" width="15.28515625" style="1" customWidth="1"/>
    <col min="5874" max="5877" width="0" style="1" hidden="1" customWidth="1"/>
    <col min="5878" max="5878" width="14.85546875" style="1" customWidth="1"/>
    <col min="5879" max="5879" width="14" style="1" customWidth="1"/>
    <col min="5880" max="5880" width="7" style="1" customWidth="1"/>
    <col min="5881" max="5881" width="6.85546875" style="1" customWidth="1"/>
    <col min="5882" max="5882" width="12.42578125" style="1" customWidth="1"/>
    <col min="5883" max="5883" width="8.5703125" style="1" customWidth="1"/>
    <col min="5884" max="5884" width="13.5703125" style="1" customWidth="1"/>
    <col min="5885" max="5885" width="14.28515625" style="1" customWidth="1"/>
    <col min="5886" max="6094" width="9.140625" style="1"/>
    <col min="6095" max="6095" width="39.28515625" style="1" customWidth="1"/>
    <col min="6096" max="6119" width="0" style="1" hidden="1" customWidth="1"/>
    <col min="6120" max="6122" width="13.7109375" style="1" customWidth="1"/>
    <col min="6123" max="6123" width="13.140625" style="1" customWidth="1"/>
    <col min="6124" max="6124" width="8" style="1" customWidth="1"/>
    <col min="6125" max="6128" width="0" style="1" hidden="1" customWidth="1"/>
    <col min="6129" max="6129" width="15.28515625" style="1" customWidth="1"/>
    <col min="6130" max="6133" width="0" style="1" hidden="1" customWidth="1"/>
    <col min="6134" max="6134" width="14.85546875" style="1" customWidth="1"/>
    <col min="6135" max="6135" width="14" style="1" customWidth="1"/>
    <col min="6136" max="6136" width="7" style="1" customWidth="1"/>
    <col min="6137" max="6137" width="6.85546875" style="1" customWidth="1"/>
    <col min="6138" max="6138" width="12.42578125" style="1" customWidth="1"/>
    <col min="6139" max="6139" width="8.5703125" style="1" customWidth="1"/>
    <col min="6140" max="6140" width="13.5703125" style="1" customWidth="1"/>
    <col min="6141" max="6141" width="14.28515625" style="1" customWidth="1"/>
    <col min="6142" max="6350" width="9.140625" style="1"/>
    <col min="6351" max="6351" width="39.28515625" style="1" customWidth="1"/>
    <col min="6352" max="6375" width="0" style="1" hidden="1" customWidth="1"/>
    <col min="6376" max="6378" width="13.7109375" style="1" customWidth="1"/>
    <col min="6379" max="6379" width="13.140625" style="1" customWidth="1"/>
    <col min="6380" max="6380" width="8" style="1" customWidth="1"/>
    <col min="6381" max="6384" width="0" style="1" hidden="1" customWidth="1"/>
    <col min="6385" max="6385" width="15.28515625" style="1" customWidth="1"/>
    <col min="6386" max="6389" width="0" style="1" hidden="1" customWidth="1"/>
    <col min="6390" max="6390" width="14.85546875" style="1" customWidth="1"/>
    <col min="6391" max="6391" width="14" style="1" customWidth="1"/>
    <col min="6392" max="6392" width="7" style="1" customWidth="1"/>
    <col min="6393" max="6393" width="6.85546875" style="1" customWidth="1"/>
    <col min="6394" max="6394" width="12.42578125" style="1" customWidth="1"/>
    <col min="6395" max="6395" width="8.5703125" style="1" customWidth="1"/>
    <col min="6396" max="6396" width="13.5703125" style="1" customWidth="1"/>
    <col min="6397" max="6397" width="14.28515625" style="1" customWidth="1"/>
    <col min="6398" max="6606" width="9.140625" style="1"/>
    <col min="6607" max="6607" width="39.28515625" style="1" customWidth="1"/>
    <col min="6608" max="6631" width="0" style="1" hidden="1" customWidth="1"/>
    <col min="6632" max="6634" width="13.7109375" style="1" customWidth="1"/>
    <col min="6635" max="6635" width="13.140625" style="1" customWidth="1"/>
    <col min="6636" max="6636" width="8" style="1" customWidth="1"/>
    <col min="6637" max="6640" width="0" style="1" hidden="1" customWidth="1"/>
    <col min="6641" max="6641" width="15.28515625" style="1" customWidth="1"/>
    <col min="6642" max="6645" width="0" style="1" hidden="1" customWidth="1"/>
    <col min="6646" max="6646" width="14.85546875" style="1" customWidth="1"/>
    <col min="6647" max="6647" width="14" style="1" customWidth="1"/>
    <col min="6648" max="6648" width="7" style="1" customWidth="1"/>
    <col min="6649" max="6649" width="6.85546875" style="1" customWidth="1"/>
    <col min="6650" max="6650" width="12.42578125" style="1" customWidth="1"/>
    <col min="6651" max="6651" width="8.5703125" style="1" customWidth="1"/>
    <col min="6652" max="6652" width="13.5703125" style="1" customWidth="1"/>
    <col min="6653" max="6653" width="14.28515625" style="1" customWidth="1"/>
    <col min="6654" max="6862" width="9.140625" style="1"/>
    <col min="6863" max="6863" width="39.28515625" style="1" customWidth="1"/>
    <col min="6864" max="6887" width="0" style="1" hidden="1" customWidth="1"/>
    <col min="6888" max="6890" width="13.7109375" style="1" customWidth="1"/>
    <col min="6891" max="6891" width="13.140625" style="1" customWidth="1"/>
    <col min="6892" max="6892" width="8" style="1" customWidth="1"/>
    <col min="6893" max="6896" width="0" style="1" hidden="1" customWidth="1"/>
    <col min="6897" max="6897" width="15.28515625" style="1" customWidth="1"/>
    <col min="6898" max="6901" width="0" style="1" hidden="1" customWidth="1"/>
    <col min="6902" max="6902" width="14.85546875" style="1" customWidth="1"/>
    <col min="6903" max="6903" width="14" style="1" customWidth="1"/>
    <col min="6904" max="6904" width="7" style="1" customWidth="1"/>
    <col min="6905" max="6905" width="6.85546875" style="1" customWidth="1"/>
    <col min="6906" max="6906" width="12.42578125" style="1" customWidth="1"/>
    <col min="6907" max="6907" width="8.5703125" style="1" customWidth="1"/>
    <col min="6908" max="6908" width="13.5703125" style="1" customWidth="1"/>
    <col min="6909" max="6909" width="14.28515625" style="1" customWidth="1"/>
    <col min="6910" max="7118" width="9.140625" style="1"/>
    <col min="7119" max="7119" width="39.28515625" style="1" customWidth="1"/>
    <col min="7120" max="7143" width="0" style="1" hidden="1" customWidth="1"/>
    <col min="7144" max="7146" width="13.7109375" style="1" customWidth="1"/>
    <col min="7147" max="7147" width="13.140625" style="1" customWidth="1"/>
    <col min="7148" max="7148" width="8" style="1" customWidth="1"/>
    <col min="7149" max="7152" width="0" style="1" hidden="1" customWidth="1"/>
    <col min="7153" max="7153" width="15.28515625" style="1" customWidth="1"/>
    <col min="7154" max="7157" width="0" style="1" hidden="1" customWidth="1"/>
    <col min="7158" max="7158" width="14.85546875" style="1" customWidth="1"/>
    <col min="7159" max="7159" width="14" style="1" customWidth="1"/>
    <col min="7160" max="7160" width="7" style="1" customWidth="1"/>
    <col min="7161" max="7161" width="6.85546875" style="1" customWidth="1"/>
    <col min="7162" max="7162" width="12.42578125" style="1" customWidth="1"/>
    <col min="7163" max="7163" width="8.5703125" style="1" customWidth="1"/>
    <col min="7164" max="7164" width="13.5703125" style="1" customWidth="1"/>
    <col min="7165" max="7165" width="14.28515625" style="1" customWidth="1"/>
    <col min="7166" max="7374" width="9.140625" style="1"/>
    <col min="7375" max="7375" width="39.28515625" style="1" customWidth="1"/>
    <col min="7376" max="7399" width="0" style="1" hidden="1" customWidth="1"/>
    <col min="7400" max="7402" width="13.7109375" style="1" customWidth="1"/>
    <col min="7403" max="7403" width="13.140625" style="1" customWidth="1"/>
    <col min="7404" max="7404" width="8" style="1" customWidth="1"/>
    <col min="7405" max="7408" width="0" style="1" hidden="1" customWidth="1"/>
    <col min="7409" max="7409" width="15.28515625" style="1" customWidth="1"/>
    <col min="7410" max="7413" width="0" style="1" hidden="1" customWidth="1"/>
    <col min="7414" max="7414" width="14.85546875" style="1" customWidth="1"/>
    <col min="7415" max="7415" width="14" style="1" customWidth="1"/>
    <col min="7416" max="7416" width="7" style="1" customWidth="1"/>
    <col min="7417" max="7417" width="6.85546875" style="1" customWidth="1"/>
    <col min="7418" max="7418" width="12.42578125" style="1" customWidth="1"/>
    <col min="7419" max="7419" width="8.5703125" style="1" customWidth="1"/>
    <col min="7420" max="7420" width="13.5703125" style="1" customWidth="1"/>
    <col min="7421" max="7421" width="14.28515625" style="1" customWidth="1"/>
    <col min="7422" max="7630" width="9.140625" style="1"/>
    <col min="7631" max="7631" width="39.28515625" style="1" customWidth="1"/>
    <col min="7632" max="7655" width="0" style="1" hidden="1" customWidth="1"/>
    <col min="7656" max="7658" width="13.7109375" style="1" customWidth="1"/>
    <col min="7659" max="7659" width="13.140625" style="1" customWidth="1"/>
    <col min="7660" max="7660" width="8" style="1" customWidth="1"/>
    <col min="7661" max="7664" width="0" style="1" hidden="1" customWidth="1"/>
    <col min="7665" max="7665" width="15.28515625" style="1" customWidth="1"/>
    <col min="7666" max="7669" width="0" style="1" hidden="1" customWidth="1"/>
    <col min="7670" max="7670" width="14.85546875" style="1" customWidth="1"/>
    <col min="7671" max="7671" width="14" style="1" customWidth="1"/>
    <col min="7672" max="7672" width="7" style="1" customWidth="1"/>
    <col min="7673" max="7673" width="6.85546875" style="1" customWidth="1"/>
    <col min="7674" max="7674" width="12.42578125" style="1" customWidth="1"/>
    <col min="7675" max="7675" width="8.5703125" style="1" customWidth="1"/>
    <col min="7676" max="7676" width="13.5703125" style="1" customWidth="1"/>
    <col min="7677" max="7677" width="14.28515625" style="1" customWidth="1"/>
    <col min="7678" max="7886" width="9.140625" style="1"/>
    <col min="7887" max="7887" width="39.28515625" style="1" customWidth="1"/>
    <col min="7888" max="7911" width="0" style="1" hidden="1" customWidth="1"/>
    <col min="7912" max="7914" width="13.7109375" style="1" customWidth="1"/>
    <col min="7915" max="7915" width="13.140625" style="1" customWidth="1"/>
    <col min="7916" max="7916" width="8" style="1" customWidth="1"/>
    <col min="7917" max="7920" width="0" style="1" hidden="1" customWidth="1"/>
    <col min="7921" max="7921" width="15.28515625" style="1" customWidth="1"/>
    <col min="7922" max="7925" width="0" style="1" hidden="1" customWidth="1"/>
    <col min="7926" max="7926" width="14.85546875" style="1" customWidth="1"/>
    <col min="7927" max="7927" width="14" style="1" customWidth="1"/>
    <col min="7928" max="7928" width="7" style="1" customWidth="1"/>
    <col min="7929" max="7929" width="6.85546875" style="1" customWidth="1"/>
    <col min="7930" max="7930" width="12.42578125" style="1" customWidth="1"/>
    <col min="7931" max="7931" width="8.5703125" style="1" customWidth="1"/>
    <col min="7932" max="7932" width="13.5703125" style="1" customWidth="1"/>
    <col min="7933" max="7933" width="14.28515625" style="1" customWidth="1"/>
    <col min="7934" max="8142" width="9.140625" style="1"/>
    <col min="8143" max="8143" width="39.28515625" style="1" customWidth="1"/>
    <col min="8144" max="8167" width="0" style="1" hidden="1" customWidth="1"/>
    <col min="8168" max="8170" width="13.7109375" style="1" customWidth="1"/>
    <col min="8171" max="8171" width="13.140625" style="1" customWidth="1"/>
    <col min="8172" max="8172" width="8" style="1" customWidth="1"/>
    <col min="8173" max="8176" width="0" style="1" hidden="1" customWidth="1"/>
    <col min="8177" max="8177" width="15.28515625" style="1" customWidth="1"/>
    <col min="8178" max="8181" width="0" style="1" hidden="1" customWidth="1"/>
    <col min="8182" max="8182" width="14.85546875" style="1" customWidth="1"/>
    <col min="8183" max="8183" width="14" style="1" customWidth="1"/>
    <col min="8184" max="8184" width="7" style="1" customWidth="1"/>
    <col min="8185" max="8185" width="6.85546875" style="1" customWidth="1"/>
    <col min="8186" max="8186" width="12.42578125" style="1" customWidth="1"/>
    <col min="8187" max="8187" width="8.5703125" style="1" customWidth="1"/>
    <col min="8188" max="8188" width="13.5703125" style="1" customWidth="1"/>
    <col min="8189" max="8189" width="14.28515625" style="1" customWidth="1"/>
    <col min="8190" max="8398" width="9.140625" style="1"/>
    <col min="8399" max="8399" width="39.28515625" style="1" customWidth="1"/>
    <col min="8400" max="8423" width="0" style="1" hidden="1" customWidth="1"/>
    <col min="8424" max="8426" width="13.7109375" style="1" customWidth="1"/>
    <col min="8427" max="8427" width="13.140625" style="1" customWidth="1"/>
    <col min="8428" max="8428" width="8" style="1" customWidth="1"/>
    <col min="8429" max="8432" width="0" style="1" hidden="1" customWidth="1"/>
    <col min="8433" max="8433" width="15.28515625" style="1" customWidth="1"/>
    <col min="8434" max="8437" width="0" style="1" hidden="1" customWidth="1"/>
    <col min="8438" max="8438" width="14.85546875" style="1" customWidth="1"/>
    <col min="8439" max="8439" width="14" style="1" customWidth="1"/>
    <col min="8440" max="8440" width="7" style="1" customWidth="1"/>
    <col min="8441" max="8441" width="6.85546875" style="1" customWidth="1"/>
    <col min="8442" max="8442" width="12.42578125" style="1" customWidth="1"/>
    <col min="8443" max="8443" width="8.5703125" style="1" customWidth="1"/>
    <col min="8444" max="8444" width="13.5703125" style="1" customWidth="1"/>
    <col min="8445" max="8445" width="14.28515625" style="1" customWidth="1"/>
    <col min="8446" max="8654" width="9.140625" style="1"/>
    <col min="8655" max="8655" width="39.28515625" style="1" customWidth="1"/>
    <col min="8656" max="8679" width="0" style="1" hidden="1" customWidth="1"/>
    <col min="8680" max="8682" width="13.7109375" style="1" customWidth="1"/>
    <col min="8683" max="8683" width="13.140625" style="1" customWidth="1"/>
    <col min="8684" max="8684" width="8" style="1" customWidth="1"/>
    <col min="8685" max="8688" width="0" style="1" hidden="1" customWidth="1"/>
    <col min="8689" max="8689" width="15.28515625" style="1" customWidth="1"/>
    <col min="8690" max="8693" width="0" style="1" hidden="1" customWidth="1"/>
    <col min="8694" max="8694" width="14.85546875" style="1" customWidth="1"/>
    <col min="8695" max="8695" width="14" style="1" customWidth="1"/>
    <col min="8696" max="8696" width="7" style="1" customWidth="1"/>
    <col min="8697" max="8697" width="6.85546875" style="1" customWidth="1"/>
    <col min="8698" max="8698" width="12.42578125" style="1" customWidth="1"/>
    <col min="8699" max="8699" width="8.5703125" style="1" customWidth="1"/>
    <col min="8700" max="8700" width="13.5703125" style="1" customWidth="1"/>
    <col min="8701" max="8701" width="14.28515625" style="1" customWidth="1"/>
    <col min="8702" max="8910" width="9.140625" style="1"/>
    <col min="8911" max="8911" width="39.28515625" style="1" customWidth="1"/>
    <col min="8912" max="8935" width="0" style="1" hidden="1" customWidth="1"/>
    <col min="8936" max="8938" width="13.7109375" style="1" customWidth="1"/>
    <col min="8939" max="8939" width="13.140625" style="1" customWidth="1"/>
    <col min="8940" max="8940" width="8" style="1" customWidth="1"/>
    <col min="8941" max="8944" width="0" style="1" hidden="1" customWidth="1"/>
    <col min="8945" max="8945" width="15.28515625" style="1" customWidth="1"/>
    <col min="8946" max="8949" width="0" style="1" hidden="1" customWidth="1"/>
    <col min="8950" max="8950" width="14.85546875" style="1" customWidth="1"/>
    <col min="8951" max="8951" width="14" style="1" customWidth="1"/>
    <col min="8952" max="8952" width="7" style="1" customWidth="1"/>
    <col min="8953" max="8953" width="6.85546875" style="1" customWidth="1"/>
    <col min="8954" max="8954" width="12.42578125" style="1" customWidth="1"/>
    <col min="8955" max="8955" width="8.5703125" style="1" customWidth="1"/>
    <col min="8956" max="8956" width="13.5703125" style="1" customWidth="1"/>
    <col min="8957" max="8957" width="14.28515625" style="1" customWidth="1"/>
    <col min="8958" max="9166" width="9.140625" style="1"/>
    <col min="9167" max="9167" width="39.28515625" style="1" customWidth="1"/>
    <col min="9168" max="9191" width="0" style="1" hidden="1" customWidth="1"/>
    <col min="9192" max="9194" width="13.7109375" style="1" customWidth="1"/>
    <col min="9195" max="9195" width="13.140625" style="1" customWidth="1"/>
    <col min="9196" max="9196" width="8" style="1" customWidth="1"/>
    <col min="9197" max="9200" width="0" style="1" hidden="1" customWidth="1"/>
    <col min="9201" max="9201" width="15.28515625" style="1" customWidth="1"/>
    <col min="9202" max="9205" width="0" style="1" hidden="1" customWidth="1"/>
    <col min="9206" max="9206" width="14.85546875" style="1" customWidth="1"/>
    <col min="9207" max="9207" width="14" style="1" customWidth="1"/>
    <col min="9208" max="9208" width="7" style="1" customWidth="1"/>
    <col min="9209" max="9209" width="6.85546875" style="1" customWidth="1"/>
    <col min="9210" max="9210" width="12.42578125" style="1" customWidth="1"/>
    <col min="9211" max="9211" width="8.5703125" style="1" customWidth="1"/>
    <col min="9212" max="9212" width="13.5703125" style="1" customWidth="1"/>
    <col min="9213" max="9213" width="14.28515625" style="1" customWidth="1"/>
    <col min="9214" max="9422" width="9.140625" style="1"/>
    <col min="9423" max="9423" width="39.28515625" style="1" customWidth="1"/>
    <col min="9424" max="9447" width="0" style="1" hidden="1" customWidth="1"/>
    <col min="9448" max="9450" width="13.7109375" style="1" customWidth="1"/>
    <col min="9451" max="9451" width="13.140625" style="1" customWidth="1"/>
    <col min="9452" max="9452" width="8" style="1" customWidth="1"/>
    <col min="9453" max="9456" width="0" style="1" hidden="1" customWidth="1"/>
    <col min="9457" max="9457" width="15.28515625" style="1" customWidth="1"/>
    <col min="9458" max="9461" width="0" style="1" hidden="1" customWidth="1"/>
    <col min="9462" max="9462" width="14.85546875" style="1" customWidth="1"/>
    <col min="9463" max="9463" width="14" style="1" customWidth="1"/>
    <col min="9464" max="9464" width="7" style="1" customWidth="1"/>
    <col min="9465" max="9465" width="6.85546875" style="1" customWidth="1"/>
    <col min="9466" max="9466" width="12.42578125" style="1" customWidth="1"/>
    <col min="9467" max="9467" width="8.5703125" style="1" customWidth="1"/>
    <col min="9468" max="9468" width="13.5703125" style="1" customWidth="1"/>
    <col min="9469" max="9469" width="14.28515625" style="1" customWidth="1"/>
    <col min="9470" max="9678" width="9.140625" style="1"/>
    <col min="9679" max="9679" width="39.28515625" style="1" customWidth="1"/>
    <col min="9680" max="9703" width="0" style="1" hidden="1" customWidth="1"/>
    <col min="9704" max="9706" width="13.7109375" style="1" customWidth="1"/>
    <col min="9707" max="9707" width="13.140625" style="1" customWidth="1"/>
    <col min="9708" max="9708" width="8" style="1" customWidth="1"/>
    <col min="9709" max="9712" width="0" style="1" hidden="1" customWidth="1"/>
    <col min="9713" max="9713" width="15.28515625" style="1" customWidth="1"/>
    <col min="9714" max="9717" width="0" style="1" hidden="1" customWidth="1"/>
    <col min="9718" max="9718" width="14.85546875" style="1" customWidth="1"/>
    <col min="9719" max="9719" width="14" style="1" customWidth="1"/>
    <col min="9720" max="9720" width="7" style="1" customWidth="1"/>
    <col min="9721" max="9721" width="6.85546875" style="1" customWidth="1"/>
    <col min="9722" max="9722" width="12.42578125" style="1" customWidth="1"/>
    <col min="9723" max="9723" width="8.5703125" style="1" customWidth="1"/>
    <col min="9724" max="9724" width="13.5703125" style="1" customWidth="1"/>
    <col min="9725" max="9725" width="14.28515625" style="1" customWidth="1"/>
    <col min="9726" max="9934" width="9.140625" style="1"/>
    <col min="9935" max="9935" width="39.28515625" style="1" customWidth="1"/>
    <col min="9936" max="9959" width="0" style="1" hidden="1" customWidth="1"/>
    <col min="9960" max="9962" width="13.7109375" style="1" customWidth="1"/>
    <col min="9963" max="9963" width="13.140625" style="1" customWidth="1"/>
    <col min="9964" max="9964" width="8" style="1" customWidth="1"/>
    <col min="9965" max="9968" width="0" style="1" hidden="1" customWidth="1"/>
    <col min="9969" max="9969" width="15.28515625" style="1" customWidth="1"/>
    <col min="9970" max="9973" width="0" style="1" hidden="1" customWidth="1"/>
    <col min="9974" max="9974" width="14.85546875" style="1" customWidth="1"/>
    <col min="9975" max="9975" width="14" style="1" customWidth="1"/>
    <col min="9976" max="9976" width="7" style="1" customWidth="1"/>
    <col min="9977" max="9977" width="6.85546875" style="1" customWidth="1"/>
    <col min="9978" max="9978" width="12.42578125" style="1" customWidth="1"/>
    <col min="9979" max="9979" width="8.5703125" style="1" customWidth="1"/>
    <col min="9980" max="9980" width="13.5703125" style="1" customWidth="1"/>
    <col min="9981" max="9981" width="14.28515625" style="1" customWidth="1"/>
    <col min="9982" max="10190" width="9.140625" style="1"/>
    <col min="10191" max="10191" width="39.28515625" style="1" customWidth="1"/>
    <col min="10192" max="10215" width="0" style="1" hidden="1" customWidth="1"/>
    <col min="10216" max="10218" width="13.7109375" style="1" customWidth="1"/>
    <col min="10219" max="10219" width="13.140625" style="1" customWidth="1"/>
    <col min="10220" max="10220" width="8" style="1" customWidth="1"/>
    <col min="10221" max="10224" width="0" style="1" hidden="1" customWidth="1"/>
    <col min="10225" max="10225" width="15.28515625" style="1" customWidth="1"/>
    <col min="10226" max="10229" width="0" style="1" hidden="1" customWidth="1"/>
    <col min="10230" max="10230" width="14.85546875" style="1" customWidth="1"/>
    <col min="10231" max="10231" width="14" style="1" customWidth="1"/>
    <col min="10232" max="10232" width="7" style="1" customWidth="1"/>
    <col min="10233" max="10233" width="6.85546875" style="1" customWidth="1"/>
    <col min="10234" max="10234" width="12.42578125" style="1" customWidth="1"/>
    <col min="10235" max="10235" width="8.5703125" style="1" customWidth="1"/>
    <col min="10236" max="10236" width="13.5703125" style="1" customWidth="1"/>
    <col min="10237" max="10237" width="14.28515625" style="1" customWidth="1"/>
    <col min="10238" max="10446" width="9.140625" style="1"/>
    <col min="10447" max="10447" width="39.28515625" style="1" customWidth="1"/>
    <col min="10448" max="10471" width="0" style="1" hidden="1" customWidth="1"/>
    <col min="10472" max="10474" width="13.7109375" style="1" customWidth="1"/>
    <col min="10475" max="10475" width="13.140625" style="1" customWidth="1"/>
    <col min="10476" max="10476" width="8" style="1" customWidth="1"/>
    <col min="10477" max="10480" width="0" style="1" hidden="1" customWidth="1"/>
    <col min="10481" max="10481" width="15.28515625" style="1" customWidth="1"/>
    <col min="10482" max="10485" width="0" style="1" hidden="1" customWidth="1"/>
    <col min="10486" max="10486" width="14.85546875" style="1" customWidth="1"/>
    <col min="10487" max="10487" width="14" style="1" customWidth="1"/>
    <col min="10488" max="10488" width="7" style="1" customWidth="1"/>
    <col min="10489" max="10489" width="6.85546875" style="1" customWidth="1"/>
    <col min="10490" max="10490" width="12.42578125" style="1" customWidth="1"/>
    <col min="10491" max="10491" width="8.5703125" style="1" customWidth="1"/>
    <col min="10492" max="10492" width="13.5703125" style="1" customWidth="1"/>
    <col min="10493" max="10493" width="14.28515625" style="1" customWidth="1"/>
    <col min="10494" max="10702" width="9.140625" style="1"/>
    <col min="10703" max="10703" width="39.28515625" style="1" customWidth="1"/>
    <col min="10704" max="10727" width="0" style="1" hidden="1" customWidth="1"/>
    <col min="10728" max="10730" width="13.7109375" style="1" customWidth="1"/>
    <col min="10731" max="10731" width="13.140625" style="1" customWidth="1"/>
    <col min="10732" max="10732" width="8" style="1" customWidth="1"/>
    <col min="10733" max="10736" width="0" style="1" hidden="1" customWidth="1"/>
    <col min="10737" max="10737" width="15.28515625" style="1" customWidth="1"/>
    <col min="10738" max="10741" width="0" style="1" hidden="1" customWidth="1"/>
    <col min="10742" max="10742" width="14.85546875" style="1" customWidth="1"/>
    <col min="10743" max="10743" width="14" style="1" customWidth="1"/>
    <col min="10744" max="10744" width="7" style="1" customWidth="1"/>
    <col min="10745" max="10745" width="6.85546875" style="1" customWidth="1"/>
    <col min="10746" max="10746" width="12.42578125" style="1" customWidth="1"/>
    <col min="10747" max="10747" width="8.5703125" style="1" customWidth="1"/>
    <col min="10748" max="10748" width="13.5703125" style="1" customWidth="1"/>
    <col min="10749" max="10749" width="14.28515625" style="1" customWidth="1"/>
    <col min="10750" max="10958" width="9.140625" style="1"/>
    <col min="10959" max="10959" width="39.28515625" style="1" customWidth="1"/>
    <col min="10960" max="10983" width="0" style="1" hidden="1" customWidth="1"/>
    <col min="10984" max="10986" width="13.7109375" style="1" customWidth="1"/>
    <col min="10987" max="10987" width="13.140625" style="1" customWidth="1"/>
    <col min="10988" max="10988" width="8" style="1" customWidth="1"/>
    <col min="10989" max="10992" width="0" style="1" hidden="1" customWidth="1"/>
    <col min="10993" max="10993" width="15.28515625" style="1" customWidth="1"/>
    <col min="10994" max="10997" width="0" style="1" hidden="1" customWidth="1"/>
    <col min="10998" max="10998" width="14.85546875" style="1" customWidth="1"/>
    <col min="10999" max="10999" width="14" style="1" customWidth="1"/>
    <col min="11000" max="11000" width="7" style="1" customWidth="1"/>
    <col min="11001" max="11001" width="6.85546875" style="1" customWidth="1"/>
    <col min="11002" max="11002" width="12.42578125" style="1" customWidth="1"/>
    <col min="11003" max="11003" width="8.5703125" style="1" customWidth="1"/>
    <col min="11004" max="11004" width="13.5703125" style="1" customWidth="1"/>
    <col min="11005" max="11005" width="14.28515625" style="1" customWidth="1"/>
    <col min="11006" max="11214" width="9.140625" style="1"/>
    <col min="11215" max="11215" width="39.28515625" style="1" customWidth="1"/>
    <col min="11216" max="11239" width="0" style="1" hidden="1" customWidth="1"/>
    <col min="11240" max="11242" width="13.7109375" style="1" customWidth="1"/>
    <col min="11243" max="11243" width="13.140625" style="1" customWidth="1"/>
    <col min="11244" max="11244" width="8" style="1" customWidth="1"/>
    <col min="11245" max="11248" width="0" style="1" hidden="1" customWidth="1"/>
    <col min="11249" max="11249" width="15.28515625" style="1" customWidth="1"/>
    <col min="11250" max="11253" width="0" style="1" hidden="1" customWidth="1"/>
    <col min="11254" max="11254" width="14.85546875" style="1" customWidth="1"/>
    <col min="11255" max="11255" width="14" style="1" customWidth="1"/>
    <col min="11256" max="11256" width="7" style="1" customWidth="1"/>
    <col min="11257" max="11257" width="6.85546875" style="1" customWidth="1"/>
    <col min="11258" max="11258" width="12.42578125" style="1" customWidth="1"/>
    <col min="11259" max="11259" width="8.5703125" style="1" customWidth="1"/>
    <col min="11260" max="11260" width="13.5703125" style="1" customWidth="1"/>
    <col min="11261" max="11261" width="14.28515625" style="1" customWidth="1"/>
    <col min="11262" max="11470" width="9.140625" style="1"/>
    <col min="11471" max="11471" width="39.28515625" style="1" customWidth="1"/>
    <col min="11472" max="11495" width="0" style="1" hidden="1" customWidth="1"/>
    <col min="11496" max="11498" width="13.7109375" style="1" customWidth="1"/>
    <col min="11499" max="11499" width="13.140625" style="1" customWidth="1"/>
    <col min="11500" max="11500" width="8" style="1" customWidth="1"/>
    <col min="11501" max="11504" width="0" style="1" hidden="1" customWidth="1"/>
    <col min="11505" max="11505" width="15.28515625" style="1" customWidth="1"/>
    <col min="11506" max="11509" width="0" style="1" hidden="1" customWidth="1"/>
    <col min="11510" max="11510" width="14.85546875" style="1" customWidth="1"/>
    <col min="11511" max="11511" width="14" style="1" customWidth="1"/>
    <col min="11512" max="11512" width="7" style="1" customWidth="1"/>
    <col min="11513" max="11513" width="6.85546875" style="1" customWidth="1"/>
    <col min="11514" max="11514" width="12.42578125" style="1" customWidth="1"/>
    <col min="11515" max="11515" width="8.5703125" style="1" customWidth="1"/>
    <col min="11516" max="11516" width="13.5703125" style="1" customWidth="1"/>
    <col min="11517" max="11517" width="14.28515625" style="1" customWidth="1"/>
    <col min="11518" max="11726" width="9.140625" style="1"/>
    <col min="11727" max="11727" width="39.28515625" style="1" customWidth="1"/>
    <col min="11728" max="11751" width="0" style="1" hidden="1" customWidth="1"/>
    <col min="11752" max="11754" width="13.7109375" style="1" customWidth="1"/>
    <col min="11755" max="11755" width="13.140625" style="1" customWidth="1"/>
    <col min="11756" max="11756" width="8" style="1" customWidth="1"/>
    <col min="11757" max="11760" width="0" style="1" hidden="1" customWidth="1"/>
    <col min="11761" max="11761" width="15.28515625" style="1" customWidth="1"/>
    <col min="11762" max="11765" width="0" style="1" hidden="1" customWidth="1"/>
    <col min="11766" max="11766" width="14.85546875" style="1" customWidth="1"/>
    <col min="11767" max="11767" width="14" style="1" customWidth="1"/>
    <col min="11768" max="11768" width="7" style="1" customWidth="1"/>
    <col min="11769" max="11769" width="6.85546875" style="1" customWidth="1"/>
    <col min="11770" max="11770" width="12.42578125" style="1" customWidth="1"/>
    <col min="11771" max="11771" width="8.5703125" style="1" customWidth="1"/>
    <col min="11772" max="11772" width="13.5703125" style="1" customWidth="1"/>
    <col min="11773" max="11773" width="14.28515625" style="1" customWidth="1"/>
    <col min="11774" max="11982" width="9.140625" style="1"/>
    <col min="11983" max="11983" width="39.28515625" style="1" customWidth="1"/>
    <col min="11984" max="12007" width="0" style="1" hidden="1" customWidth="1"/>
    <col min="12008" max="12010" width="13.7109375" style="1" customWidth="1"/>
    <col min="12011" max="12011" width="13.140625" style="1" customWidth="1"/>
    <col min="12012" max="12012" width="8" style="1" customWidth="1"/>
    <col min="12013" max="12016" width="0" style="1" hidden="1" customWidth="1"/>
    <col min="12017" max="12017" width="15.28515625" style="1" customWidth="1"/>
    <col min="12018" max="12021" width="0" style="1" hidden="1" customWidth="1"/>
    <col min="12022" max="12022" width="14.85546875" style="1" customWidth="1"/>
    <col min="12023" max="12023" width="14" style="1" customWidth="1"/>
    <col min="12024" max="12024" width="7" style="1" customWidth="1"/>
    <col min="12025" max="12025" width="6.85546875" style="1" customWidth="1"/>
    <col min="12026" max="12026" width="12.42578125" style="1" customWidth="1"/>
    <col min="12027" max="12027" width="8.5703125" style="1" customWidth="1"/>
    <col min="12028" max="12028" width="13.5703125" style="1" customWidth="1"/>
    <col min="12029" max="12029" width="14.28515625" style="1" customWidth="1"/>
    <col min="12030" max="12238" width="9.140625" style="1"/>
    <col min="12239" max="12239" width="39.28515625" style="1" customWidth="1"/>
    <col min="12240" max="12263" width="0" style="1" hidden="1" customWidth="1"/>
    <col min="12264" max="12266" width="13.7109375" style="1" customWidth="1"/>
    <col min="12267" max="12267" width="13.140625" style="1" customWidth="1"/>
    <col min="12268" max="12268" width="8" style="1" customWidth="1"/>
    <col min="12269" max="12272" width="0" style="1" hidden="1" customWidth="1"/>
    <col min="12273" max="12273" width="15.28515625" style="1" customWidth="1"/>
    <col min="12274" max="12277" width="0" style="1" hidden="1" customWidth="1"/>
    <col min="12278" max="12278" width="14.85546875" style="1" customWidth="1"/>
    <col min="12279" max="12279" width="14" style="1" customWidth="1"/>
    <col min="12280" max="12280" width="7" style="1" customWidth="1"/>
    <col min="12281" max="12281" width="6.85546875" style="1" customWidth="1"/>
    <col min="12282" max="12282" width="12.42578125" style="1" customWidth="1"/>
    <col min="12283" max="12283" width="8.5703125" style="1" customWidth="1"/>
    <col min="12284" max="12284" width="13.5703125" style="1" customWidth="1"/>
    <col min="12285" max="12285" width="14.28515625" style="1" customWidth="1"/>
    <col min="12286" max="12494" width="9.140625" style="1"/>
    <col min="12495" max="12495" width="39.28515625" style="1" customWidth="1"/>
    <col min="12496" max="12519" width="0" style="1" hidden="1" customWidth="1"/>
    <col min="12520" max="12522" width="13.7109375" style="1" customWidth="1"/>
    <col min="12523" max="12523" width="13.140625" style="1" customWidth="1"/>
    <col min="12524" max="12524" width="8" style="1" customWidth="1"/>
    <col min="12525" max="12528" width="0" style="1" hidden="1" customWidth="1"/>
    <col min="12529" max="12529" width="15.28515625" style="1" customWidth="1"/>
    <col min="12530" max="12533" width="0" style="1" hidden="1" customWidth="1"/>
    <col min="12534" max="12534" width="14.85546875" style="1" customWidth="1"/>
    <col min="12535" max="12535" width="14" style="1" customWidth="1"/>
    <col min="12536" max="12536" width="7" style="1" customWidth="1"/>
    <col min="12537" max="12537" width="6.85546875" style="1" customWidth="1"/>
    <col min="12538" max="12538" width="12.42578125" style="1" customWidth="1"/>
    <col min="12539" max="12539" width="8.5703125" style="1" customWidth="1"/>
    <col min="12540" max="12540" width="13.5703125" style="1" customWidth="1"/>
    <col min="12541" max="12541" width="14.28515625" style="1" customWidth="1"/>
    <col min="12542" max="12750" width="9.140625" style="1"/>
    <col min="12751" max="12751" width="39.28515625" style="1" customWidth="1"/>
    <col min="12752" max="12775" width="0" style="1" hidden="1" customWidth="1"/>
    <col min="12776" max="12778" width="13.7109375" style="1" customWidth="1"/>
    <col min="12779" max="12779" width="13.140625" style="1" customWidth="1"/>
    <col min="12780" max="12780" width="8" style="1" customWidth="1"/>
    <col min="12781" max="12784" width="0" style="1" hidden="1" customWidth="1"/>
    <col min="12785" max="12785" width="15.28515625" style="1" customWidth="1"/>
    <col min="12786" max="12789" width="0" style="1" hidden="1" customWidth="1"/>
    <col min="12790" max="12790" width="14.85546875" style="1" customWidth="1"/>
    <col min="12791" max="12791" width="14" style="1" customWidth="1"/>
    <col min="12792" max="12792" width="7" style="1" customWidth="1"/>
    <col min="12793" max="12793" width="6.85546875" style="1" customWidth="1"/>
    <col min="12794" max="12794" width="12.42578125" style="1" customWidth="1"/>
    <col min="12795" max="12795" width="8.5703125" style="1" customWidth="1"/>
    <col min="12796" max="12796" width="13.5703125" style="1" customWidth="1"/>
    <col min="12797" max="12797" width="14.28515625" style="1" customWidth="1"/>
    <col min="12798" max="13006" width="9.140625" style="1"/>
    <col min="13007" max="13007" width="39.28515625" style="1" customWidth="1"/>
    <col min="13008" max="13031" width="0" style="1" hidden="1" customWidth="1"/>
    <col min="13032" max="13034" width="13.7109375" style="1" customWidth="1"/>
    <col min="13035" max="13035" width="13.140625" style="1" customWidth="1"/>
    <col min="13036" max="13036" width="8" style="1" customWidth="1"/>
    <col min="13037" max="13040" width="0" style="1" hidden="1" customWidth="1"/>
    <col min="13041" max="13041" width="15.28515625" style="1" customWidth="1"/>
    <col min="13042" max="13045" width="0" style="1" hidden="1" customWidth="1"/>
    <col min="13046" max="13046" width="14.85546875" style="1" customWidth="1"/>
    <col min="13047" max="13047" width="14" style="1" customWidth="1"/>
    <col min="13048" max="13048" width="7" style="1" customWidth="1"/>
    <col min="13049" max="13049" width="6.85546875" style="1" customWidth="1"/>
    <col min="13050" max="13050" width="12.42578125" style="1" customWidth="1"/>
    <col min="13051" max="13051" width="8.5703125" style="1" customWidth="1"/>
    <col min="13052" max="13052" width="13.5703125" style="1" customWidth="1"/>
    <col min="13053" max="13053" width="14.28515625" style="1" customWidth="1"/>
    <col min="13054" max="13262" width="9.140625" style="1"/>
    <col min="13263" max="13263" width="39.28515625" style="1" customWidth="1"/>
    <col min="13264" max="13287" width="0" style="1" hidden="1" customWidth="1"/>
    <col min="13288" max="13290" width="13.7109375" style="1" customWidth="1"/>
    <col min="13291" max="13291" width="13.140625" style="1" customWidth="1"/>
    <col min="13292" max="13292" width="8" style="1" customWidth="1"/>
    <col min="13293" max="13296" width="0" style="1" hidden="1" customWidth="1"/>
    <col min="13297" max="13297" width="15.28515625" style="1" customWidth="1"/>
    <col min="13298" max="13301" width="0" style="1" hidden="1" customWidth="1"/>
    <col min="13302" max="13302" width="14.85546875" style="1" customWidth="1"/>
    <col min="13303" max="13303" width="14" style="1" customWidth="1"/>
    <col min="13304" max="13304" width="7" style="1" customWidth="1"/>
    <col min="13305" max="13305" width="6.85546875" style="1" customWidth="1"/>
    <col min="13306" max="13306" width="12.42578125" style="1" customWidth="1"/>
    <col min="13307" max="13307" width="8.5703125" style="1" customWidth="1"/>
    <col min="13308" max="13308" width="13.5703125" style="1" customWidth="1"/>
    <col min="13309" max="13309" width="14.28515625" style="1" customWidth="1"/>
    <col min="13310" max="13518" width="9.140625" style="1"/>
    <col min="13519" max="13519" width="39.28515625" style="1" customWidth="1"/>
    <col min="13520" max="13543" width="0" style="1" hidden="1" customWidth="1"/>
    <col min="13544" max="13546" width="13.7109375" style="1" customWidth="1"/>
    <col min="13547" max="13547" width="13.140625" style="1" customWidth="1"/>
    <col min="13548" max="13548" width="8" style="1" customWidth="1"/>
    <col min="13549" max="13552" width="0" style="1" hidden="1" customWidth="1"/>
    <col min="13553" max="13553" width="15.28515625" style="1" customWidth="1"/>
    <col min="13554" max="13557" width="0" style="1" hidden="1" customWidth="1"/>
    <col min="13558" max="13558" width="14.85546875" style="1" customWidth="1"/>
    <col min="13559" max="13559" width="14" style="1" customWidth="1"/>
    <col min="13560" max="13560" width="7" style="1" customWidth="1"/>
    <col min="13561" max="13561" width="6.85546875" style="1" customWidth="1"/>
    <col min="13562" max="13562" width="12.42578125" style="1" customWidth="1"/>
    <col min="13563" max="13563" width="8.5703125" style="1" customWidth="1"/>
    <col min="13564" max="13564" width="13.5703125" style="1" customWidth="1"/>
    <col min="13565" max="13565" width="14.28515625" style="1" customWidth="1"/>
    <col min="13566" max="13774" width="9.140625" style="1"/>
    <col min="13775" max="13775" width="39.28515625" style="1" customWidth="1"/>
    <col min="13776" max="13799" width="0" style="1" hidden="1" customWidth="1"/>
    <col min="13800" max="13802" width="13.7109375" style="1" customWidth="1"/>
    <col min="13803" max="13803" width="13.140625" style="1" customWidth="1"/>
    <col min="13804" max="13804" width="8" style="1" customWidth="1"/>
    <col min="13805" max="13808" width="0" style="1" hidden="1" customWidth="1"/>
    <col min="13809" max="13809" width="15.28515625" style="1" customWidth="1"/>
    <col min="13810" max="13813" width="0" style="1" hidden="1" customWidth="1"/>
    <col min="13814" max="13814" width="14.85546875" style="1" customWidth="1"/>
    <col min="13815" max="13815" width="14" style="1" customWidth="1"/>
    <col min="13816" max="13816" width="7" style="1" customWidth="1"/>
    <col min="13817" max="13817" width="6.85546875" style="1" customWidth="1"/>
    <col min="13818" max="13818" width="12.42578125" style="1" customWidth="1"/>
    <col min="13819" max="13819" width="8.5703125" style="1" customWidth="1"/>
    <col min="13820" max="13820" width="13.5703125" style="1" customWidth="1"/>
    <col min="13821" max="13821" width="14.28515625" style="1" customWidth="1"/>
    <col min="13822" max="14030" width="9.140625" style="1"/>
    <col min="14031" max="14031" width="39.28515625" style="1" customWidth="1"/>
    <col min="14032" max="14055" width="0" style="1" hidden="1" customWidth="1"/>
    <col min="14056" max="14058" width="13.7109375" style="1" customWidth="1"/>
    <col min="14059" max="14059" width="13.140625" style="1" customWidth="1"/>
    <col min="14060" max="14060" width="8" style="1" customWidth="1"/>
    <col min="14061" max="14064" width="0" style="1" hidden="1" customWidth="1"/>
    <col min="14065" max="14065" width="15.28515625" style="1" customWidth="1"/>
    <col min="14066" max="14069" width="0" style="1" hidden="1" customWidth="1"/>
    <col min="14070" max="14070" width="14.85546875" style="1" customWidth="1"/>
    <col min="14071" max="14071" width="14" style="1" customWidth="1"/>
    <col min="14072" max="14072" width="7" style="1" customWidth="1"/>
    <col min="14073" max="14073" width="6.85546875" style="1" customWidth="1"/>
    <col min="14074" max="14074" width="12.42578125" style="1" customWidth="1"/>
    <col min="14075" max="14075" width="8.5703125" style="1" customWidth="1"/>
    <col min="14076" max="14076" width="13.5703125" style="1" customWidth="1"/>
    <col min="14077" max="14077" width="14.28515625" style="1" customWidth="1"/>
    <col min="14078" max="14286" width="9.140625" style="1"/>
    <col min="14287" max="14287" width="39.28515625" style="1" customWidth="1"/>
    <col min="14288" max="14311" width="0" style="1" hidden="1" customWidth="1"/>
    <col min="14312" max="14314" width="13.7109375" style="1" customWidth="1"/>
    <col min="14315" max="14315" width="13.140625" style="1" customWidth="1"/>
    <col min="14316" max="14316" width="8" style="1" customWidth="1"/>
    <col min="14317" max="14320" width="0" style="1" hidden="1" customWidth="1"/>
    <col min="14321" max="14321" width="15.28515625" style="1" customWidth="1"/>
    <col min="14322" max="14325" width="0" style="1" hidden="1" customWidth="1"/>
    <col min="14326" max="14326" width="14.85546875" style="1" customWidth="1"/>
    <col min="14327" max="14327" width="14" style="1" customWidth="1"/>
    <col min="14328" max="14328" width="7" style="1" customWidth="1"/>
    <col min="14329" max="14329" width="6.85546875" style="1" customWidth="1"/>
    <col min="14330" max="14330" width="12.42578125" style="1" customWidth="1"/>
    <col min="14331" max="14331" width="8.5703125" style="1" customWidth="1"/>
    <col min="14332" max="14332" width="13.5703125" style="1" customWidth="1"/>
    <col min="14333" max="14333" width="14.28515625" style="1" customWidth="1"/>
    <col min="14334" max="14542" width="9.140625" style="1"/>
    <col min="14543" max="14543" width="39.28515625" style="1" customWidth="1"/>
    <col min="14544" max="14567" width="0" style="1" hidden="1" customWidth="1"/>
    <col min="14568" max="14570" width="13.7109375" style="1" customWidth="1"/>
    <col min="14571" max="14571" width="13.140625" style="1" customWidth="1"/>
    <col min="14572" max="14572" width="8" style="1" customWidth="1"/>
    <col min="14573" max="14576" width="0" style="1" hidden="1" customWidth="1"/>
    <col min="14577" max="14577" width="15.28515625" style="1" customWidth="1"/>
    <col min="14578" max="14581" width="0" style="1" hidden="1" customWidth="1"/>
    <col min="14582" max="14582" width="14.85546875" style="1" customWidth="1"/>
    <col min="14583" max="14583" width="14" style="1" customWidth="1"/>
    <col min="14584" max="14584" width="7" style="1" customWidth="1"/>
    <col min="14585" max="14585" width="6.85546875" style="1" customWidth="1"/>
    <col min="14586" max="14586" width="12.42578125" style="1" customWidth="1"/>
    <col min="14587" max="14587" width="8.5703125" style="1" customWidth="1"/>
    <col min="14588" max="14588" width="13.5703125" style="1" customWidth="1"/>
    <col min="14589" max="14589" width="14.28515625" style="1" customWidth="1"/>
    <col min="14590" max="14798" width="9.140625" style="1"/>
    <col min="14799" max="14799" width="39.28515625" style="1" customWidth="1"/>
    <col min="14800" max="14823" width="0" style="1" hidden="1" customWidth="1"/>
    <col min="14824" max="14826" width="13.7109375" style="1" customWidth="1"/>
    <col min="14827" max="14827" width="13.140625" style="1" customWidth="1"/>
    <col min="14828" max="14828" width="8" style="1" customWidth="1"/>
    <col min="14829" max="14832" width="0" style="1" hidden="1" customWidth="1"/>
    <col min="14833" max="14833" width="15.28515625" style="1" customWidth="1"/>
    <col min="14834" max="14837" width="0" style="1" hidden="1" customWidth="1"/>
    <col min="14838" max="14838" width="14.85546875" style="1" customWidth="1"/>
    <col min="14839" max="14839" width="14" style="1" customWidth="1"/>
    <col min="14840" max="14840" width="7" style="1" customWidth="1"/>
    <col min="14841" max="14841" width="6.85546875" style="1" customWidth="1"/>
    <col min="14842" max="14842" width="12.42578125" style="1" customWidth="1"/>
    <col min="14843" max="14843" width="8.5703125" style="1" customWidth="1"/>
    <col min="14844" max="14844" width="13.5703125" style="1" customWidth="1"/>
    <col min="14845" max="14845" width="14.28515625" style="1" customWidth="1"/>
    <col min="14846" max="15054" width="9.140625" style="1"/>
    <col min="15055" max="15055" width="39.28515625" style="1" customWidth="1"/>
    <col min="15056" max="15079" width="0" style="1" hidden="1" customWidth="1"/>
    <col min="15080" max="15082" width="13.7109375" style="1" customWidth="1"/>
    <col min="15083" max="15083" width="13.140625" style="1" customWidth="1"/>
    <col min="15084" max="15084" width="8" style="1" customWidth="1"/>
    <col min="15085" max="15088" width="0" style="1" hidden="1" customWidth="1"/>
    <col min="15089" max="15089" width="15.28515625" style="1" customWidth="1"/>
    <col min="15090" max="15093" width="0" style="1" hidden="1" customWidth="1"/>
    <col min="15094" max="15094" width="14.85546875" style="1" customWidth="1"/>
    <col min="15095" max="15095" width="14" style="1" customWidth="1"/>
    <col min="15096" max="15096" width="7" style="1" customWidth="1"/>
    <col min="15097" max="15097" width="6.85546875" style="1" customWidth="1"/>
    <col min="15098" max="15098" width="12.42578125" style="1" customWidth="1"/>
    <col min="15099" max="15099" width="8.5703125" style="1" customWidth="1"/>
    <col min="15100" max="15100" width="13.5703125" style="1" customWidth="1"/>
    <col min="15101" max="15101" width="14.28515625" style="1" customWidth="1"/>
    <col min="15102" max="15310" width="9.140625" style="1"/>
    <col min="15311" max="15311" width="39.28515625" style="1" customWidth="1"/>
    <col min="15312" max="15335" width="0" style="1" hidden="1" customWidth="1"/>
    <col min="15336" max="15338" width="13.7109375" style="1" customWidth="1"/>
    <col min="15339" max="15339" width="13.140625" style="1" customWidth="1"/>
    <col min="15340" max="15340" width="8" style="1" customWidth="1"/>
    <col min="15341" max="15344" width="0" style="1" hidden="1" customWidth="1"/>
    <col min="15345" max="15345" width="15.28515625" style="1" customWidth="1"/>
    <col min="15346" max="15349" width="0" style="1" hidden="1" customWidth="1"/>
    <col min="15350" max="15350" width="14.85546875" style="1" customWidth="1"/>
    <col min="15351" max="15351" width="14" style="1" customWidth="1"/>
    <col min="15352" max="15352" width="7" style="1" customWidth="1"/>
    <col min="15353" max="15353" width="6.85546875" style="1" customWidth="1"/>
    <col min="15354" max="15354" width="12.42578125" style="1" customWidth="1"/>
    <col min="15355" max="15355" width="8.5703125" style="1" customWidth="1"/>
    <col min="15356" max="15356" width="13.5703125" style="1" customWidth="1"/>
    <col min="15357" max="15357" width="14.28515625" style="1" customWidth="1"/>
    <col min="15358" max="15566" width="9.140625" style="1"/>
    <col min="15567" max="15567" width="39.28515625" style="1" customWidth="1"/>
    <col min="15568" max="15591" width="0" style="1" hidden="1" customWidth="1"/>
    <col min="15592" max="15594" width="13.7109375" style="1" customWidth="1"/>
    <col min="15595" max="15595" width="13.140625" style="1" customWidth="1"/>
    <col min="15596" max="15596" width="8" style="1" customWidth="1"/>
    <col min="15597" max="15600" width="0" style="1" hidden="1" customWidth="1"/>
    <col min="15601" max="15601" width="15.28515625" style="1" customWidth="1"/>
    <col min="15602" max="15605" width="0" style="1" hidden="1" customWidth="1"/>
    <col min="15606" max="15606" width="14.85546875" style="1" customWidth="1"/>
    <col min="15607" max="15607" width="14" style="1" customWidth="1"/>
    <col min="15608" max="15608" width="7" style="1" customWidth="1"/>
    <col min="15609" max="15609" width="6.85546875" style="1" customWidth="1"/>
    <col min="15610" max="15610" width="12.42578125" style="1" customWidth="1"/>
    <col min="15611" max="15611" width="8.5703125" style="1" customWidth="1"/>
    <col min="15612" max="15612" width="13.5703125" style="1" customWidth="1"/>
    <col min="15613" max="15613" width="14.28515625" style="1" customWidth="1"/>
    <col min="15614" max="15822" width="9.140625" style="1"/>
    <col min="15823" max="15823" width="39.28515625" style="1" customWidth="1"/>
    <col min="15824" max="15847" width="0" style="1" hidden="1" customWidth="1"/>
    <col min="15848" max="15850" width="13.7109375" style="1" customWidth="1"/>
    <col min="15851" max="15851" width="13.140625" style="1" customWidth="1"/>
    <col min="15852" max="15852" width="8" style="1" customWidth="1"/>
    <col min="15853" max="15856" width="0" style="1" hidden="1" customWidth="1"/>
    <col min="15857" max="15857" width="15.28515625" style="1" customWidth="1"/>
    <col min="15858" max="15861" width="0" style="1" hidden="1" customWidth="1"/>
    <col min="15862" max="15862" width="14.85546875" style="1" customWidth="1"/>
    <col min="15863" max="15863" width="14" style="1" customWidth="1"/>
    <col min="15864" max="15864" width="7" style="1" customWidth="1"/>
    <col min="15865" max="15865" width="6.85546875" style="1" customWidth="1"/>
    <col min="15866" max="15866" width="12.42578125" style="1" customWidth="1"/>
    <col min="15867" max="15867" width="8.5703125" style="1" customWidth="1"/>
    <col min="15868" max="15868" width="13.5703125" style="1" customWidth="1"/>
    <col min="15869" max="15869" width="14.28515625" style="1" customWidth="1"/>
    <col min="15870" max="16078" width="9.140625" style="1"/>
    <col min="16079" max="16079" width="39.28515625" style="1" customWidth="1"/>
    <col min="16080" max="16103" width="0" style="1" hidden="1" customWidth="1"/>
    <col min="16104" max="16106" width="13.7109375" style="1" customWidth="1"/>
    <col min="16107" max="16107" width="13.140625" style="1" customWidth="1"/>
    <col min="16108" max="16108" width="8" style="1" customWidth="1"/>
    <col min="16109" max="16112" width="0" style="1" hidden="1" customWidth="1"/>
    <col min="16113" max="16113" width="15.28515625" style="1" customWidth="1"/>
    <col min="16114" max="16117" width="0" style="1" hidden="1" customWidth="1"/>
    <col min="16118" max="16118" width="14.85546875" style="1" customWidth="1"/>
    <col min="16119" max="16119" width="14" style="1" customWidth="1"/>
    <col min="16120" max="16120" width="7" style="1" customWidth="1"/>
    <col min="16121" max="16121" width="6.85546875" style="1" customWidth="1"/>
    <col min="16122" max="16122" width="12.42578125" style="1" customWidth="1"/>
    <col min="16123" max="16123" width="8.5703125" style="1" customWidth="1"/>
    <col min="16124" max="16124" width="13.5703125" style="1" customWidth="1"/>
    <col min="16125" max="16125" width="14.28515625" style="1" customWidth="1"/>
    <col min="16126" max="16384" width="9.140625" style="1"/>
  </cols>
  <sheetData>
    <row r="2" spans="1:14" x14ac:dyDescent="0.25">
      <c r="A2" s="137" t="s">
        <v>27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4" x14ac:dyDescent="0.25">
      <c r="A3" s="135" t="s">
        <v>28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4" x14ac:dyDescent="0.25">
      <c r="A4" s="136"/>
      <c r="B4" s="136"/>
      <c r="C4" s="136"/>
      <c r="D4" s="136"/>
      <c r="E4" s="136"/>
      <c r="F4" s="136"/>
      <c r="G4" s="30"/>
      <c r="H4" s="30"/>
      <c r="I4" s="30"/>
      <c r="J4" s="30"/>
      <c r="K4" s="30"/>
    </row>
    <row r="5" spans="1:14" x14ac:dyDescent="0.25">
      <c r="M5" s="20" t="s">
        <v>2</v>
      </c>
    </row>
    <row r="6" spans="1:14" s="4" customFormat="1" ht="63" customHeight="1" x14ac:dyDescent="0.25">
      <c r="A6" s="22"/>
      <c r="B6" s="5" t="s">
        <v>0</v>
      </c>
      <c r="C6" s="23" t="s">
        <v>26</v>
      </c>
      <c r="D6" s="5" t="s">
        <v>32</v>
      </c>
      <c r="E6" s="5" t="s">
        <v>34</v>
      </c>
      <c r="F6" s="5" t="s">
        <v>3</v>
      </c>
      <c r="G6" s="26" t="s">
        <v>29</v>
      </c>
      <c r="H6" s="5" t="s">
        <v>35</v>
      </c>
      <c r="I6" s="27" t="s">
        <v>33</v>
      </c>
      <c r="J6" s="26" t="s">
        <v>30</v>
      </c>
      <c r="K6" s="26" t="s">
        <v>31</v>
      </c>
      <c r="L6" s="24" t="s">
        <v>1</v>
      </c>
      <c r="M6" s="24" t="s">
        <v>25</v>
      </c>
      <c r="N6" s="31"/>
    </row>
    <row r="7" spans="1:14" ht="60" customHeight="1" x14ac:dyDescent="0.25">
      <c r="A7" s="32" t="s">
        <v>49</v>
      </c>
      <c r="B7" s="9"/>
      <c r="C7" s="16"/>
      <c r="D7" s="52"/>
      <c r="E7" s="52"/>
      <c r="F7" s="52"/>
      <c r="G7" s="52"/>
      <c r="H7" s="52"/>
      <c r="I7" s="52"/>
      <c r="J7" s="52"/>
      <c r="K7" s="52"/>
      <c r="L7" s="8"/>
      <c r="M7" s="12"/>
      <c r="N7" s="19"/>
    </row>
    <row r="8" spans="1:14" s="11" customFormat="1" ht="63" x14ac:dyDescent="0.25">
      <c r="A8" s="32" t="s">
        <v>36</v>
      </c>
      <c r="B8" s="49"/>
      <c r="C8" s="28"/>
      <c r="D8" s="53"/>
      <c r="E8" s="53"/>
      <c r="F8" s="53"/>
      <c r="G8" s="53"/>
      <c r="H8" s="53">
        <f t="shared" ref="H8:H71" si="0">E8+G8</f>
        <v>0</v>
      </c>
      <c r="I8" s="53"/>
      <c r="J8" s="53"/>
      <c r="K8" s="53"/>
      <c r="L8" s="10"/>
      <c r="M8" s="6"/>
      <c r="N8" s="44"/>
    </row>
    <row r="9" spans="1:14" s="37" customFormat="1" x14ac:dyDescent="0.25">
      <c r="A9" s="33" t="s">
        <v>5</v>
      </c>
      <c r="B9" s="50"/>
      <c r="C9" s="47"/>
      <c r="D9" s="54"/>
      <c r="E9" s="54"/>
      <c r="F9" s="54"/>
      <c r="G9" s="54"/>
      <c r="H9" s="54">
        <f t="shared" si="0"/>
        <v>0</v>
      </c>
      <c r="I9" s="54"/>
      <c r="J9" s="54"/>
      <c r="K9" s="54"/>
      <c r="L9" s="46"/>
      <c r="M9" s="35"/>
      <c r="N9" s="36"/>
    </row>
    <row r="10" spans="1:14" s="37" customFormat="1" x14ac:dyDescent="0.25">
      <c r="A10" s="33" t="s">
        <v>37</v>
      </c>
      <c r="B10" s="50"/>
      <c r="C10" s="47"/>
      <c r="D10" s="54"/>
      <c r="E10" s="54"/>
      <c r="F10" s="54"/>
      <c r="G10" s="54"/>
      <c r="H10" s="54">
        <f t="shared" si="0"/>
        <v>0</v>
      </c>
      <c r="I10" s="54"/>
      <c r="J10" s="54"/>
      <c r="K10" s="54"/>
      <c r="L10" s="46"/>
      <c r="M10" s="35"/>
      <c r="N10" s="36"/>
    </row>
    <row r="11" spans="1:14" x14ac:dyDescent="0.25">
      <c r="A11" s="29"/>
      <c r="B11" s="16"/>
      <c r="C11" s="52"/>
      <c r="D11" s="52"/>
      <c r="E11" s="52"/>
      <c r="F11" s="52"/>
      <c r="G11" s="52"/>
      <c r="H11" s="52">
        <f t="shared" si="0"/>
        <v>0</v>
      </c>
      <c r="I11" s="52"/>
      <c r="J11" s="52"/>
      <c r="K11" s="8"/>
      <c r="L11" s="12"/>
      <c r="M11" s="51"/>
    </row>
    <row r="12" spans="1:14" x14ac:dyDescent="0.25">
      <c r="A12" s="29"/>
      <c r="B12" s="16"/>
      <c r="C12" s="52"/>
      <c r="D12" s="52"/>
      <c r="E12" s="52"/>
      <c r="F12" s="52"/>
      <c r="G12" s="52"/>
      <c r="H12" s="52">
        <f t="shared" si="0"/>
        <v>0</v>
      </c>
      <c r="I12" s="52"/>
      <c r="J12" s="52"/>
      <c r="K12" s="8"/>
      <c r="L12" s="12"/>
      <c r="M12" s="51"/>
    </row>
    <row r="13" spans="1:14" x14ac:dyDescent="0.25">
      <c r="A13" s="29"/>
      <c r="B13" s="16"/>
      <c r="C13" s="52"/>
      <c r="D13" s="52"/>
      <c r="E13" s="52"/>
      <c r="F13" s="52"/>
      <c r="G13" s="52"/>
      <c r="H13" s="52">
        <f t="shared" si="0"/>
        <v>0</v>
      </c>
      <c r="I13" s="52"/>
      <c r="J13" s="52"/>
      <c r="K13" s="8"/>
      <c r="L13" s="12"/>
      <c r="M13" s="51"/>
    </row>
    <row r="14" spans="1:14" x14ac:dyDescent="0.25">
      <c r="A14" s="29"/>
      <c r="B14" s="16"/>
      <c r="C14" s="52"/>
      <c r="D14" s="52"/>
      <c r="E14" s="52"/>
      <c r="F14" s="52"/>
      <c r="G14" s="52"/>
      <c r="H14" s="52">
        <f t="shared" si="0"/>
        <v>0</v>
      </c>
      <c r="I14" s="52"/>
      <c r="J14" s="52"/>
      <c r="K14" s="8"/>
      <c r="L14" s="12"/>
      <c r="M14" s="51"/>
    </row>
    <row r="15" spans="1:14" x14ac:dyDescent="0.25">
      <c r="A15" s="29"/>
      <c r="B15" s="16"/>
      <c r="C15" s="52"/>
      <c r="D15" s="52"/>
      <c r="E15" s="52"/>
      <c r="F15" s="52"/>
      <c r="G15" s="52"/>
      <c r="H15" s="52">
        <f t="shared" si="0"/>
        <v>0</v>
      </c>
      <c r="I15" s="52"/>
      <c r="J15" s="52"/>
      <c r="K15" s="8"/>
      <c r="L15" s="12"/>
      <c r="M15" s="51"/>
    </row>
    <row r="16" spans="1:14" x14ac:dyDescent="0.25">
      <c r="A16" s="29"/>
      <c r="B16" s="16"/>
      <c r="C16" s="52"/>
      <c r="D16" s="52"/>
      <c r="E16" s="52"/>
      <c r="F16" s="52"/>
      <c r="G16" s="52"/>
      <c r="H16" s="52">
        <f t="shared" si="0"/>
        <v>0</v>
      </c>
      <c r="I16" s="52"/>
      <c r="J16" s="52"/>
      <c r="K16" s="8"/>
      <c r="L16" s="12"/>
      <c r="M16" s="51"/>
    </row>
    <row r="17" spans="1:14" s="37" customFormat="1" x14ac:dyDescent="0.25">
      <c r="A17" s="33" t="s">
        <v>7</v>
      </c>
      <c r="B17" s="50"/>
      <c r="C17" s="47"/>
      <c r="D17" s="54"/>
      <c r="E17" s="54"/>
      <c r="F17" s="54"/>
      <c r="G17" s="54"/>
      <c r="H17" s="54">
        <f t="shared" si="0"/>
        <v>0</v>
      </c>
      <c r="I17" s="54"/>
      <c r="J17" s="54"/>
      <c r="K17" s="54"/>
      <c r="L17" s="46"/>
      <c r="M17" s="35"/>
      <c r="N17" s="36"/>
    </row>
    <row r="18" spans="1:14" s="37" customFormat="1" x14ac:dyDescent="0.25">
      <c r="A18" s="33" t="s">
        <v>38</v>
      </c>
      <c r="B18" s="50"/>
      <c r="C18" s="47"/>
      <c r="D18" s="54"/>
      <c r="E18" s="54"/>
      <c r="F18" s="54"/>
      <c r="G18" s="54"/>
      <c r="H18" s="54">
        <f t="shared" si="0"/>
        <v>0</v>
      </c>
      <c r="I18" s="54"/>
      <c r="J18" s="54"/>
      <c r="K18" s="54"/>
      <c r="L18" s="46"/>
      <c r="M18" s="35"/>
      <c r="N18" s="36"/>
    </row>
    <row r="19" spans="1:14" s="42" customFormat="1" x14ac:dyDescent="0.25">
      <c r="A19" s="40"/>
      <c r="B19" s="9"/>
      <c r="C19" s="48"/>
      <c r="D19" s="55"/>
      <c r="E19" s="55"/>
      <c r="F19" s="55"/>
      <c r="G19" s="55"/>
      <c r="H19" s="55">
        <f t="shared" si="0"/>
        <v>0</v>
      </c>
      <c r="I19" s="55"/>
      <c r="J19" s="55"/>
      <c r="K19" s="55"/>
      <c r="L19" s="7"/>
      <c r="M19" s="12"/>
      <c r="N19" s="19"/>
    </row>
    <row r="20" spans="1:14" s="42" customFormat="1" x14ac:dyDescent="0.25">
      <c r="A20" s="40"/>
      <c r="B20" s="9"/>
      <c r="C20" s="48"/>
      <c r="D20" s="55"/>
      <c r="E20" s="55"/>
      <c r="F20" s="55"/>
      <c r="G20" s="55"/>
      <c r="H20" s="55">
        <f t="shared" si="0"/>
        <v>0</v>
      </c>
      <c r="I20" s="55"/>
      <c r="J20" s="55"/>
      <c r="K20" s="55"/>
      <c r="L20" s="7"/>
      <c r="M20" s="12"/>
      <c r="N20" s="19"/>
    </row>
    <row r="21" spans="1:14" s="42" customFormat="1" x14ac:dyDescent="0.25">
      <c r="A21" s="40"/>
      <c r="B21" s="9"/>
      <c r="C21" s="48"/>
      <c r="D21" s="55"/>
      <c r="E21" s="55"/>
      <c r="F21" s="55"/>
      <c r="G21" s="55"/>
      <c r="H21" s="55">
        <f t="shared" si="0"/>
        <v>0</v>
      </c>
      <c r="I21" s="55"/>
      <c r="J21" s="55"/>
      <c r="K21" s="55"/>
      <c r="L21" s="7"/>
      <c r="M21" s="12"/>
      <c r="N21" s="19"/>
    </row>
    <row r="22" spans="1:14" s="42" customFormat="1" x14ac:dyDescent="0.25">
      <c r="A22" s="45" t="s">
        <v>9</v>
      </c>
      <c r="B22" s="9"/>
      <c r="C22" s="48"/>
      <c r="D22" s="55"/>
      <c r="E22" s="55"/>
      <c r="F22" s="55"/>
      <c r="G22" s="55"/>
      <c r="H22" s="55">
        <f t="shared" si="0"/>
        <v>0</v>
      </c>
      <c r="I22" s="55"/>
      <c r="J22" s="55"/>
      <c r="K22" s="55"/>
      <c r="L22" s="7"/>
      <c r="M22" s="12"/>
      <c r="N22" s="19"/>
    </row>
    <row r="23" spans="1:14" s="37" customFormat="1" x14ac:dyDescent="0.25">
      <c r="A23" s="33" t="s">
        <v>10</v>
      </c>
      <c r="B23" s="50"/>
      <c r="C23" s="47"/>
      <c r="D23" s="54"/>
      <c r="E23" s="54"/>
      <c r="F23" s="54"/>
      <c r="G23" s="54"/>
      <c r="H23" s="54">
        <f t="shared" si="0"/>
        <v>0</v>
      </c>
      <c r="I23" s="54"/>
      <c r="J23" s="54"/>
      <c r="K23" s="54"/>
      <c r="L23" s="46"/>
      <c r="M23" s="35"/>
      <c r="N23" s="36"/>
    </row>
    <row r="24" spans="1:14" s="37" customFormat="1" x14ac:dyDescent="0.25">
      <c r="A24" s="38" t="s">
        <v>11</v>
      </c>
      <c r="B24" s="50"/>
      <c r="C24" s="47"/>
      <c r="D24" s="54"/>
      <c r="E24" s="54"/>
      <c r="F24" s="54"/>
      <c r="G24" s="54"/>
      <c r="H24" s="54">
        <f t="shared" si="0"/>
        <v>0</v>
      </c>
      <c r="I24" s="54"/>
      <c r="J24" s="54"/>
      <c r="K24" s="54"/>
      <c r="L24" s="46"/>
      <c r="M24" s="35"/>
      <c r="N24" s="36"/>
    </row>
    <row r="25" spans="1:14" s="37" customFormat="1" x14ac:dyDescent="0.25">
      <c r="A25" s="38" t="s">
        <v>12</v>
      </c>
      <c r="B25" s="50"/>
      <c r="C25" s="47"/>
      <c r="D25" s="54"/>
      <c r="E25" s="54"/>
      <c r="F25" s="54"/>
      <c r="G25" s="54"/>
      <c r="H25" s="54">
        <f t="shared" si="0"/>
        <v>0</v>
      </c>
      <c r="I25" s="54"/>
      <c r="J25" s="54"/>
      <c r="K25" s="54"/>
      <c r="L25" s="46"/>
      <c r="M25" s="35"/>
      <c r="N25" s="36"/>
    </row>
    <row r="26" spans="1:14" s="37" customFormat="1" x14ac:dyDescent="0.25">
      <c r="A26" s="33" t="s">
        <v>39</v>
      </c>
      <c r="B26" s="50"/>
      <c r="C26" s="47"/>
      <c r="D26" s="54"/>
      <c r="E26" s="54"/>
      <c r="F26" s="54"/>
      <c r="G26" s="54"/>
      <c r="H26" s="54">
        <f t="shared" si="0"/>
        <v>0</v>
      </c>
      <c r="I26" s="54"/>
      <c r="J26" s="54"/>
      <c r="K26" s="54"/>
      <c r="L26" s="46"/>
      <c r="M26" s="35"/>
      <c r="N26" s="36"/>
    </row>
    <row r="27" spans="1:14" s="42" customFormat="1" x14ac:dyDescent="0.25">
      <c r="A27" s="40"/>
      <c r="B27" s="9"/>
      <c r="C27" s="48"/>
      <c r="D27" s="55"/>
      <c r="E27" s="55"/>
      <c r="F27" s="55"/>
      <c r="G27" s="55"/>
      <c r="H27" s="55">
        <f t="shared" si="0"/>
        <v>0</v>
      </c>
      <c r="I27" s="55"/>
      <c r="J27" s="55"/>
      <c r="K27" s="55"/>
      <c r="L27" s="7"/>
      <c r="M27" s="12"/>
      <c r="N27" s="19"/>
    </row>
    <row r="28" spans="1:14" s="42" customFormat="1" x14ac:dyDescent="0.25">
      <c r="A28" s="40"/>
      <c r="B28" s="9"/>
      <c r="C28" s="48"/>
      <c r="D28" s="55"/>
      <c r="E28" s="55"/>
      <c r="F28" s="55"/>
      <c r="G28" s="55"/>
      <c r="H28" s="55">
        <f t="shared" si="0"/>
        <v>0</v>
      </c>
      <c r="I28" s="55"/>
      <c r="J28" s="55"/>
      <c r="K28" s="55"/>
      <c r="L28" s="7"/>
      <c r="M28" s="12"/>
      <c r="N28" s="19"/>
    </row>
    <row r="29" spans="1:14" s="37" customFormat="1" ht="31.5" x14ac:dyDescent="0.25">
      <c r="A29" s="33" t="s">
        <v>40</v>
      </c>
      <c r="B29" s="50"/>
      <c r="C29" s="47"/>
      <c r="D29" s="54"/>
      <c r="E29" s="54"/>
      <c r="F29" s="54"/>
      <c r="G29" s="54"/>
      <c r="H29" s="54">
        <f t="shared" si="0"/>
        <v>0</v>
      </c>
      <c r="I29" s="54"/>
      <c r="J29" s="54"/>
      <c r="K29" s="54"/>
      <c r="L29" s="46"/>
      <c r="M29" s="35"/>
      <c r="N29" s="36"/>
    </row>
    <row r="30" spans="1:14" s="42" customFormat="1" x14ac:dyDescent="0.25">
      <c r="A30" s="40"/>
      <c r="B30" s="9"/>
      <c r="C30" s="48"/>
      <c r="D30" s="55"/>
      <c r="E30" s="55"/>
      <c r="F30" s="55"/>
      <c r="G30" s="55"/>
      <c r="H30" s="55">
        <f t="shared" si="0"/>
        <v>0</v>
      </c>
      <c r="I30" s="55"/>
      <c r="J30" s="55"/>
      <c r="K30" s="55"/>
      <c r="L30" s="7"/>
      <c r="M30" s="12"/>
      <c r="N30" s="19"/>
    </row>
    <row r="31" spans="1:14" s="42" customFormat="1" x14ac:dyDescent="0.25">
      <c r="A31" s="40"/>
      <c r="B31" s="9"/>
      <c r="C31" s="48"/>
      <c r="D31" s="55"/>
      <c r="E31" s="55"/>
      <c r="F31" s="55"/>
      <c r="G31" s="55"/>
      <c r="H31" s="55">
        <f t="shared" si="0"/>
        <v>0</v>
      </c>
      <c r="I31" s="55"/>
      <c r="J31" s="55"/>
      <c r="K31" s="55"/>
      <c r="L31" s="7"/>
      <c r="M31" s="12"/>
      <c r="N31" s="19"/>
    </row>
    <row r="32" spans="1:14" s="42" customFormat="1" x14ac:dyDescent="0.25">
      <c r="A32" s="40"/>
      <c r="B32" s="9"/>
      <c r="C32" s="48"/>
      <c r="D32" s="55"/>
      <c r="E32" s="55"/>
      <c r="F32" s="55"/>
      <c r="G32" s="55"/>
      <c r="H32" s="55">
        <f t="shared" si="0"/>
        <v>0</v>
      </c>
      <c r="I32" s="55"/>
      <c r="J32" s="55"/>
      <c r="K32" s="55"/>
      <c r="L32" s="7"/>
      <c r="M32" s="12"/>
      <c r="N32" s="19"/>
    </row>
    <row r="33" spans="1:14" s="42" customFormat="1" x14ac:dyDescent="0.25">
      <c r="A33" s="40"/>
      <c r="B33" s="9"/>
      <c r="C33" s="48"/>
      <c r="D33" s="55"/>
      <c r="E33" s="55"/>
      <c r="F33" s="55"/>
      <c r="G33" s="55"/>
      <c r="H33" s="55">
        <f t="shared" si="0"/>
        <v>0</v>
      </c>
      <c r="I33" s="55"/>
      <c r="J33" s="55"/>
      <c r="K33" s="55"/>
      <c r="L33" s="7"/>
      <c r="M33" s="12"/>
      <c r="N33" s="19"/>
    </row>
    <row r="34" spans="1:14" s="42" customFormat="1" x14ac:dyDescent="0.25">
      <c r="A34" s="40"/>
      <c r="B34" s="9"/>
      <c r="C34" s="48"/>
      <c r="D34" s="55"/>
      <c r="E34" s="55"/>
      <c r="F34" s="55"/>
      <c r="G34" s="55"/>
      <c r="H34" s="55">
        <f t="shared" si="0"/>
        <v>0</v>
      </c>
      <c r="I34" s="55"/>
      <c r="J34" s="55"/>
      <c r="K34" s="55"/>
      <c r="L34" s="7"/>
      <c r="M34" s="12"/>
      <c r="N34" s="19"/>
    </row>
    <row r="35" spans="1:14" s="42" customFormat="1" x14ac:dyDescent="0.25">
      <c r="A35" s="40"/>
      <c r="B35" s="9"/>
      <c r="C35" s="48"/>
      <c r="D35" s="55"/>
      <c r="E35" s="55"/>
      <c r="F35" s="55"/>
      <c r="G35" s="55"/>
      <c r="H35" s="55">
        <f t="shared" si="0"/>
        <v>0</v>
      </c>
      <c r="I35" s="55"/>
      <c r="J35" s="55"/>
      <c r="K35" s="55"/>
      <c r="L35" s="7"/>
      <c r="M35" s="12"/>
      <c r="N35" s="19"/>
    </row>
    <row r="36" spans="1:14" s="42" customFormat="1" x14ac:dyDescent="0.25">
      <c r="A36" s="40"/>
      <c r="B36" s="9"/>
      <c r="C36" s="48"/>
      <c r="D36" s="55"/>
      <c r="E36" s="55"/>
      <c r="F36" s="55"/>
      <c r="G36" s="55"/>
      <c r="H36" s="55">
        <f t="shared" si="0"/>
        <v>0</v>
      </c>
      <c r="I36" s="55"/>
      <c r="J36" s="55"/>
      <c r="K36" s="55"/>
      <c r="L36" s="7"/>
      <c r="M36" s="12"/>
      <c r="N36" s="19"/>
    </row>
    <row r="37" spans="1:14" s="37" customFormat="1" ht="31.5" x14ac:dyDescent="0.25">
      <c r="A37" s="33" t="s">
        <v>41</v>
      </c>
      <c r="B37" s="50"/>
      <c r="C37" s="47"/>
      <c r="D37" s="54"/>
      <c r="E37" s="54"/>
      <c r="F37" s="54"/>
      <c r="G37" s="54"/>
      <c r="H37" s="54">
        <f t="shared" si="0"/>
        <v>0</v>
      </c>
      <c r="I37" s="54"/>
      <c r="J37" s="54"/>
      <c r="K37" s="54"/>
      <c r="L37" s="47"/>
      <c r="M37" s="47"/>
    </row>
    <row r="38" spans="1:14" s="42" customFormat="1" x14ac:dyDescent="0.25">
      <c r="A38" s="40"/>
      <c r="B38" s="9"/>
      <c r="C38" s="48"/>
      <c r="D38" s="55"/>
      <c r="E38" s="55"/>
      <c r="F38" s="55"/>
      <c r="G38" s="55"/>
      <c r="H38" s="55">
        <f t="shared" si="0"/>
        <v>0</v>
      </c>
      <c r="I38" s="55"/>
      <c r="J38" s="55"/>
      <c r="K38" s="55"/>
      <c r="L38" s="48"/>
      <c r="M38" s="48"/>
    </row>
    <row r="39" spans="1:14" s="42" customFormat="1" x14ac:dyDescent="0.25">
      <c r="A39" s="40"/>
      <c r="B39" s="9"/>
      <c r="C39" s="48"/>
      <c r="D39" s="55"/>
      <c r="E39" s="55"/>
      <c r="F39" s="55"/>
      <c r="G39" s="55"/>
      <c r="H39" s="55">
        <f t="shared" si="0"/>
        <v>0</v>
      </c>
      <c r="I39" s="55"/>
      <c r="J39" s="55"/>
      <c r="K39" s="55"/>
      <c r="L39" s="48"/>
      <c r="M39" s="48"/>
    </row>
    <row r="40" spans="1:14" s="42" customFormat="1" x14ac:dyDescent="0.25">
      <c r="A40" s="40"/>
      <c r="B40" s="9"/>
      <c r="C40" s="48"/>
      <c r="D40" s="55"/>
      <c r="E40" s="55"/>
      <c r="F40" s="55"/>
      <c r="G40" s="55"/>
      <c r="H40" s="55">
        <f t="shared" si="0"/>
        <v>0</v>
      </c>
      <c r="I40" s="55"/>
      <c r="J40" s="55"/>
      <c r="K40" s="55"/>
      <c r="L40" s="48"/>
      <c r="M40" s="48"/>
    </row>
    <row r="41" spans="1:14" s="42" customFormat="1" x14ac:dyDescent="0.25">
      <c r="A41" s="40"/>
      <c r="B41" s="9"/>
      <c r="C41" s="48"/>
      <c r="D41" s="55"/>
      <c r="E41" s="55"/>
      <c r="F41" s="55"/>
      <c r="G41" s="55"/>
      <c r="H41" s="55">
        <f t="shared" si="0"/>
        <v>0</v>
      </c>
      <c r="I41" s="55"/>
      <c r="J41" s="55"/>
      <c r="K41" s="55"/>
      <c r="L41" s="48"/>
      <c r="M41" s="48"/>
    </row>
    <row r="42" spans="1:14" s="42" customFormat="1" x14ac:dyDescent="0.25">
      <c r="A42" s="40"/>
      <c r="B42" s="9"/>
      <c r="C42" s="48"/>
      <c r="D42" s="55"/>
      <c r="E42" s="55"/>
      <c r="F42" s="55"/>
      <c r="G42" s="55"/>
      <c r="H42" s="55">
        <f t="shared" si="0"/>
        <v>0</v>
      </c>
      <c r="I42" s="55"/>
      <c r="J42" s="55"/>
      <c r="K42" s="55"/>
      <c r="L42" s="48"/>
      <c r="M42" s="48"/>
    </row>
    <row r="43" spans="1:14" s="42" customFormat="1" x14ac:dyDescent="0.25">
      <c r="A43" s="40"/>
      <c r="B43" s="9"/>
      <c r="C43" s="48"/>
      <c r="D43" s="55"/>
      <c r="E43" s="55"/>
      <c r="F43" s="55"/>
      <c r="G43" s="55"/>
      <c r="H43" s="55">
        <f t="shared" si="0"/>
        <v>0</v>
      </c>
      <c r="I43" s="55"/>
      <c r="J43" s="55"/>
      <c r="K43" s="55"/>
      <c r="L43" s="48"/>
      <c r="M43" s="48"/>
    </row>
    <row r="44" spans="1:14" s="42" customFormat="1" x14ac:dyDescent="0.25">
      <c r="A44" s="40"/>
      <c r="B44" s="9"/>
      <c r="C44" s="48"/>
      <c r="D44" s="55"/>
      <c r="E44" s="55"/>
      <c r="F44" s="55"/>
      <c r="G44" s="55"/>
      <c r="H44" s="55">
        <f t="shared" si="0"/>
        <v>0</v>
      </c>
      <c r="I44" s="55"/>
      <c r="J44" s="55"/>
      <c r="K44" s="55"/>
      <c r="L44" s="48"/>
      <c r="M44" s="48"/>
    </row>
    <row r="45" spans="1:14" s="42" customFormat="1" x14ac:dyDescent="0.25">
      <c r="A45" s="40"/>
      <c r="B45" s="9"/>
      <c r="C45" s="48"/>
      <c r="D45" s="55"/>
      <c r="E45" s="55"/>
      <c r="F45" s="55"/>
      <c r="G45" s="55"/>
      <c r="H45" s="55">
        <f t="shared" si="0"/>
        <v>0</v>
      </c>
      <c r="I45" s="55"/>
      <c r="J45" s="55"/>
      <c r="K45" s="55"/>
      <c r="L45" s="48"/>
      <c r="M45" s="48"/>
    </row>
    <row r="46" spans="1:14" s="42" customFormat="1" x14ac:dyDescent="0.25">
      <c r="A46" s="40"/>
      <c r="B46" s="9"/>
      <c r="C46" s="48"/>
      <c r="D46" s="55"/>
      <c r="E46" s="55"/>
      <c r="F46" s="55"/>
      <c r="G46" s="55"/>
      <c r="H46" s="55">
        <f t="shared" si="0"/>
        <v>0</v>
      </c>
      <c r="I46" s="55"/>
      <c r="J46" s="55"/>
      <c r="K46" s="55"/>
      <c r="L46" s="48"/>
      <c r="M46" s="48"/>
    </row>
    <row r="47" spans="1:14" s="37" customFormat="1" x14ac:dyDescent="0.25">
      <c r="A47" s="33" t="s">
        <v>18</v>
      </c>
      <c r="B47" s="50"/>
      <c r="C47" s="47"/>
      <c r="D47" s="54"/>
      <c r="E47" s="54"/>
      <c r="F47" s="54"/>
      <c r="G47" s="54"/>
      <c r="H47" s="54">
        <f t="shared" si="0"/>
        <v>0</v>
      </c>
      <c r="I47" s="54"/>
      <c r="J47" s="54"/>
      <c r="K47" s="54"/>
      <c r="L47" s="47"/>
      <c r="M47" s="47"/>
    </row>
    <row r="48" spans="1:14" s="37" customFormat="1" ht="31.5" x14ac:dyDescent="0.25">
      <c r="A48" s="33" t="s">
        <v>42</v>
      </c>
      <c r="B48" s="47"/>
      <c r="C48" s="47"/>
      <c r="D48" s="54"/>
      <c r="E48" s="54"/>
      <c r="F48" s="54"/>
      <c r="G48" s="54"/>
      <c r="H48" s="54">
        <f t="shared" si="0"/>
        <v>0</v>
      </c>
      <c r="I48" s="54"/>
      <c r="J48" s="54"/>
      <c r="K48" s="54"/>
      <c r="L48" s="47"/>
      <c r="M48" s="47"/>
    </row>
    <row r="49" spans="1:13" s="42" customFormat="1" x14ac:dyDescent="0.25">
      <c r="A49" s="40"/>
      <c r="B49" s="48"/>
      <c r="C49" s="48"/>
      <c r="D49" s="55"/>
      <c r="E49" s="55"/>
      <c r="F49" s="55"/>
      <c r="G49" s="55"/>
      <c r="H49" s="55">
        <f t="shared" si="0"/>
        <v>0</v>
      </c>
      <c r="I49" s="55"/>
      <c r="J49" s="55"/>
      <c r="K49" s="55"/>
      <c r="L49" s="48"/>
      <c r="M49" s="48"/>
    </row>
    <row r="50" spans="1:13" s="42" customFormat="1" x14ac:dyDescent="0.25">
      <c r="A50" s="40"/>
      <c r="B50" s="48"/>
      <c r="C50" s="48"/>
      <c r="D50" s="55"/>
      <c r="E50" s="55"/>
      <c r="F50" s="55"/>
      <c r="G50" s="55"/>
      <c r="H50" s="55">
        <f t="shared" si="0"/>
        <v>0</v>
      </c>
      <c r="I50" s="55"/>
      <c r="J50" s="55"/>
      <c r="K50" s="55"/>
      <c r="L50" s="48"/>
      <c r="M50" s="48"/>
    </row>
    <row r="51" spans="1:13" s="42" customFormat="1" x14ac:dyDescent="0.25">
      <c r="A51" s="40"/>
      <c r="B51" s="48"/>
      <c r="C51" s="48"/>
      <c r="D51" s="55"/>
      <c r="E51" s="55"/>
      <c r="F51" s="55"/>
      <c r="G51" s="55"/>
      <c r="H51" s="55">
        <f t="shared" si="0"/>
        <v>0</v>
      </c>
      <c r="I51" s="55"/>
      <c r="J51" s="55"/>
      <c r="K51" s="55"/>
      <c r="L51" s="48"/>
      <c r="M51" s="48"/>
    </row>
    <row r="52" spans="1:13" s="42" customFormat="1" x14ac:dyDescent="0.25">
      <c r="A52" s="40"/>
      <c r="B52" s="48"/>
      <c r="C52" s="48"/>
      <c r="D52" s="55"/>
      <c r="E52" s="55"/>
      <c r="F52" s="55"/>
      <c r="G52" s="55"/>
      <c r="H52" s="55">
        <f t="shared" si="0"/>
        <v>0</v>
      </c>
      <c r="I52" s="55"/>
      <c r="J52" s="55"/>
      <c r="K52" s="55"/>
      <c r="L52" s="48"/>
      <c r="M52" s="48"/>
    </row>
    <row r="53" spans="1:13" s="42" customFormat="1" x14ac:dyDescent="0.25">
      <c r="A53" s="40"/>
      <c r="B53" s="48"/>
      <c r="C53" s="48"/>
      <c r="D53" s="55"/>
      <c r="E53" s="55"/>
      <c r="F53" s="55"/>
      <c r="G53" s="55"/>
      <c r="H53" s="55">
        <f t="shared" si="0"/>
        <v>0</v>
      </c>
      <c r="I53" s="55"/>
      <c r="J53" s="55"/>
      <c r="K53" s="55"/>
      <c r="L53" s="48"/>
      <c r="M53" s="48"/>
    </row>
    <row r="54" spans="1:13" s="42" customFormat="1" x14ac:dyDescent="0.25">
      <c r="A54" s="40"/>
      <c r="B54" s="48"/>
      <c r="C54" s="48"/>
      <c r="D54" s="55"/>
      <c r="E54" s="55"/>
      <c r="F54" s="55"/>
      <c r="G54" s="55"/>
      <c r="H54" s="55">
        <f t="shared" si="0"/>
        <v>0</v>
      </c>
      <c r="I54" s="55"/>
      <c r="J54" s="55"/>
      <c r="K54" s="55"/>
      <c r="L54" s="48"/>
      <c r="M54" s="48"/>
    </row>
    <row r="55" spans="1:13" s="42" customFormat="1" x14ac:dyDescent="0.25">
      <c r="A55" s="40"/>
      <c r="B55" s="48"/>
      <c r="C55" s="48"/>
      <c r="D55" s="55"/>
      <c r="E55" s="55"/>
      <c r="F55" s="55"/>
      <c r="G55" s="55"/>
      <c r="H55" s="55">
        <f t="shared" si="0"/>
        <v>0</v>
      </c>
      <c r="I55" s="55"/>
      <c r="J55" s="55"/>
      <c r="K55" s="55"/>
      <c r="L55" s="48"/>
      <c r="M55" s="48"/>
    </row>
    <row r="56" spans="1:13" s="37" customFormat="1" ht="31.5" x14ac:dyDescent="0.25">
      <c r="A56" s="33" t="s">
        <v>43</v>
      </c>
      <c r="B56" s="47"/>
      <c r="C56" s="47"/>
      <c r="D56" s="54"/>
      <c r="E56" s="54"/>
      <c r="F56" s="54"/>
      <c r="G56" s="54"/>
      <c r="H56" s="54">
        <f t="shared" si="0"/>
        <v>0</v>
      </c>
      <c r="I56" s="54"/>
      <c r="J56" s="54"/>
      <c r="K56" s="54"/>
      <c r="L56" s="47"/>
      <c r="M56" s="47"/>
    </row>
    <row r="57" spans="1:13" s="42" customFormat="1" x14ac:dyDescent="0.25">
      <c r="A57" s="40"/>
      <c r="B57" s="48"/>
      <c r="C57" s="48"/>
      <c r="D57" s="55"/>
      <c r="E57" s="55"/>
      <c r="F57" s="55"/>
      <c r="G57" s="55"/>
      <c r="H57" s="55">
        <f t="shared" si="0"/>
        <v>0</v>
      </c>
      <c r="I57" s="55"/>
      <c r="J57" s="55"/>
      <c r="K57" s="55"/>
      <c r="L57" s="48"/>
      <c r="M57" s="48"/>
    </row>
    <row r="58" spans="1:13" s="42" customFormat="1" x14ac:dyDescent="0.25">
      <c r="A58" s="40"/>
      <c r="B58" s="48"/>
      <c r="C58" s="48"/>
      <c r="D58" s="55"/>
      <c r="E58" s="55"/>
      <c r="F58" s="55"/>
      <c r="G58" s="55"/>
      <c r="H58" s="55">
        <f t="shared" si="0"/>
        <v>0</v>
      </c>
      <c r="I58" s="55"/>
      <c r="J58" s="55"/>
      <c r="K58" s="55"/>
      <c r="L58" s="48"/>
      <c r="M58" s="48"/>
    </row>
    <row r="59" spans="1:13" s="42" customFormat="1" x14ac:dyDescent="0.25">
      <c r="A59" s="40"/>
      <c r="B59" s="48"/>
      <c r="C59" s="48"/>
      <c r="D59" s="55"/>
      <c r="E59" s="55"/>
      <c r="F59" s="55"/>
      <c r="G59" s="55"/>
      <c r="H59" s="55">
        <f t="shared" si="0"/>
        <v>0</v>
      </c>
      <c r="I59" s="55"/>
      <c r="J59" s="55"/>
      <c r="K59" s="55"/>
      <c r="L59" s="48"/>
      <c r="M59" s="48"/>
    </row>
    <row r="60" spans="1:13" s="42" customFormat="1" x14ac:dyDescent="0.25">
      <c r="A60" s="40"/>
      <c r="B60" s="48"/>
      <c r="C60" s="48"/>
      <c r="D60" s="55"/>
      <c r="E60" s="55"/>
      <c r="F60" s="55"/>
      <c r="G60" s="55"/>
      <c r="H60" s="55">
        <f t="shared" si="0"/>
        <v>0</v>
      </c>
      <c r="I60" s="55"/>
      <c r="J60" s="55"/>
      <c r="K60" s="55"/>
      <c r="L60" s="48"/>
      <c r="M60" s="48"/>
    </row>
    <row r="61" spans="1:13" s="42" customFormat="1" x14ac:dyDescent="0.25">
      <c r="A61" s="40"/>
      <c r="B61" s="48"/>
      <c r="C61" s="48"/>
      <c r="D61" s="55"/>
      <c r="E61" s="55"/>
      <c r="F61" s="55"/>
      <c r="G61" s="55"/>
      <c r="H61" s="55">
        <f t="shared" si="0"/>
        <v>0</v>
      </c>
      <c r="I61" s="55"/>
      <c r="J61" s="55"/>
      <c r="K61" s="55"/>
      <c r="L61" s="48"/>
      <c r="M61" s="48"/>
    </row>
    <row r="62" spans="1:13" s="42" customFormat="1" x14ac:dyDescent="0.25">
      <c r="A62" s="40"/>
      <c r="B62" s="48"/>
      <c r="C62" s="48"/>
      <c r="D62" s="55"/>
      <c r="E62" s="55"/>
      <c r="F62" s="55"/>
      <c r="G62" s="55"/>
      <c r="H62" s="55">
        <f t="shared" si="0"/>
        <v>0</v>
      </c>
      <c r="I62" s="55"/>
      <c r="J62" s="55"/>
      <c r="K62" s="55"/>
      <c r="L62" s="48"/>
      <c r="M62" s="48"/>
    </row>
    <row r="63" spans="1:13" s="42" customFormat="1" x14ac:dyDescent="0.25">
      <c r="A63" s="40"/>
      <c r="B63" s="48"/>
      <c r="C63" s="48"/>
      <c r="D63" s="55"/>
      <c r="E63" s="55"/>
      <c r="F63" s="55"/>
      <c r="G63" s="55"/>
      <c r="H63" s="55">
        <f t="shared" si="0"/>
        <v>0</v>
      </c>
      <c r="I63" s="55"/>
      <c r="J63" s="55"/>
      <c r="K63" s="55"/>
      <c r="L63" s="48"/>
      <c r="M63" s="48"/>
    </row>
    <row r="64" spans="1:13" s="42" customFormat="1" x14ac:dyDescent="0.25">
      <c r="A64" s="40"/>
      <c r="B64" s="48"/>
      <c r="C64" s="48"/>
      <c r="D64" s="55"/>
      <c r="E64" s="55"/>
      <c r="F64" s="55"/>
      <c r="G64" s="55"/>
      <c r="H64" s="55">
        <f t="shared" si="0"/>
        <v>0</v>
      </c>
      <c r="I64" s="55"/>
      <c r="J64" s="55"/>
      <c r="K64" s="55"/>
      <c r="L64" s="48"/>
      <c r="M64" s="48"/>
    </row>
    <row r="65" spans="1:13" s="39" customFormat="1" ht="31.5" x14ac:dyDescent="0.25">
      <c r="A65" s="33" t="s">
        <v>44</v>
      </c>
      <c r="B65" s="47"/>
      <c r="C65" s="47"/>
      <c r="D65" s="54"/>
      <c r="E65" s="54"/>
      <c r="F65" s="54"/>
      <c r="G65" s="54"/>
      <c r="H65" s="54">
        <f t="shared" si="0"/>
        <v>0</v>
      </c>
      <c r="I65" s="54"/>
      <c r="J65" s="54"/>
      <c r="K65" s="54"/>
      <c r="L65" s="47"/>
      <c r="M65" s="47"/>
    </row>
    <row r="66" spans="1:13" s="43" customFormat="1" x14ac:dyDescent="0.25">
      <c r="A66" s="40"/>
      <c r="B66" s="48"/>
      <c r="C66" s="48"/>
      <c r="D66" s="55"/>
      <c r="E66" s="55"/>
      <c r="F66" s="55"/>
      <c r="G66" s="55"/>
      <c r="H66" s="55">
        <f t="shared" si="0"/>
        <v>0</v>
      </c>
      <c r="I66" s="55"/>
      <c r="J66" s="55"/>
      <c r="K66" s="55"/>
      <c r="L66" s="48"/>
      <c r="M66" s="48"/>
    </row>
    <row r="67" spans="1:13" s="43" customFormat="1" x14ac:dyDescent="0.25">
      <c r="A67" s="40"/>
      <c r="B67" s="48"/>
      <c r="C67" s="48"/>
      <c r="D67" s="55"/>
      <c r="E67" s="55"/>
      <c r="F67" s="55"/>
      <c r="G67" s="55"/>
      <c r="H67" s="55">
        <f t="shared" si="0"/>
        <v>0</v>
      </c>
      <c r="I67" s="55"/>
      <c r="J67" s="55"/>
      <c r="K67" s="55"/>
      <c r="L67" s="48"/>
      <c r="M67" s="48"/>
    </row>
    <row r="68" spans="1:13" s="43" customFormat="1" x14ac:dyDescent="0.25">
      <c r="A68" s="40"/>
      <c r="B68" s="48"/>
      <c r="C68" s="48"/>
      <c r="D68" s="55"/>
      <c r="E68" s="55"/>
      <c r="F68" s="55"/>
      <c r="G68" s="55"/>
      <c r="H68" s="55">
        <f t="shared" si="0"/>
        <v>0</v>
      </c>
      <c r="I68" s="55"/>
      <c r="J68" s="55"/>
      <c r="K68" s="55"/>
      <c r="L68" s="48"/>
      <c r="M68" s="48"/>
    </row>
    <row r="69" spans="1:13" s="39" customFormat="1" x14ac:dyDescent="0.25">
      <c r="A69" s="33" t="s">
        <v>45</v>
      </c>
      <c r="B69" s="47"/>
      <c r="C69" s="47"/>
      <c r="D69" s="54"/>
      <c r="E69" s="54"/>
      <c r="F69" s="54"/>
      <c r="G69" s="54"/>
      <c r="H69" s="54">
        <f t="shared" si="0"/>
        <v>0</v>
      </c>
      <c r="I69" s="54"/>
      <c r="J69" s="54"/>
      <c r="K69" s="54"/>
      <c r="L69" s="47"/>
      <c r="M69" s="47"/>
    </row>
    <row r="70" spans="1:13" s="43" customFormat="1" x14ac:dyDescent="0.25">
      <c r="A70" s="40"/>
      <c r="B70" s="48"/>
      <c r="C70" s="48"/>
      <c r="D70" s="55"/>
      <c r="E70" s="55"/>
      <c r="F70" s="55"/>
      <c r="G70" s="55"/>
      <c r="H70" s="55">
        <f t="shared" si="0"/>
        <v>0</v>
      </c>
      <c r="I70" s="55"/>
      <c r="J70" s="55"/>
      <c r="K70" s="55"/>
      <c r="L70" s="48"/>
      <c r="M70" s="48"/>
    </row>
    <row r="71" spans="1:13" s="43" customFormat="1" x14ac:dyDescent="0.25">
      <c r="A71" s="40"/>
      <c r="B71" s="48"/>
      <c r="C71" s="48"/>
      <c r="D71" s="55"/>
      <c r="E71" s="55"/>
      <c r="F71" s="55"/>
      <c r="G71" s="55"/>
      <c r="H71" s="55">
        <f t="shared" si="0"/>
        <v>0</v>
      </c>
      <c r="I71" s="55"/>
      <c r="J71" s="55"/>
      <c r="K71" s="55"/>
      <c r="L71" s="48"/>
      <c r="M71" s="48"/>
    </row>
    <row r="72" spans="1:13" s="43" customFormat="1" x14ac:dyDescent="0.25">
      <c r="A72" s="40"/>
      <c r="B72" s="48"/>
      <c r="C72" s="48"/>
      <c r="D72" s="55"/>
      <c r="E72" s="55"/>
      <c r="F72" s="55"/>
      <c r="G72" s="55"/>
      <c r="H72" s="55">
        <f t="shared" ref="H72:H101" si="1">E72+G72</f>
        <v>0</v>
      </c>
      <c r="I72" s="55"/>
      <c r="J72" s="55"/>
      <c r="K72" s="55"/>
      <c r="L72" s="48"/>
      <c r="M72" s="48"/>
    </row>
    <row r="73" spans="1:13" s="43" customFormat="1" x14ac:dyDescent="0.25">
      <c r="A73" s="40"/>
      <c r="B73" s="48"/>
      <c r="C73" s="48"/>
      <c r="D73" s="55"/>
      <c r="E73" s="55"/>
      <c r="F73" s="55"/>
      <c r="G73" s="55"/>
      <c r="H73" s="55">
        <f t="shared" si="1"/>
        <v>0</v>
      </c>
      <c r="I73" s="55"/>
      <c r="J73" s="55"/>
      <c r="K73" s="55"/>
      <c r="L73" s="48"/>
      <c r="M73" s="48"/>
    </row>
    <row r="74" spans="1:13" s="43" customFormat="1" x14ac:dyDescent="0.25">
      <c r="A74" s="40"/>
      <c r="B74" s="48"/>
      <c r="C74" s="48"/>
      <c r="D74" s="55"/>
      <c r="E74" s="55"/>
      <c r="F74" s="55"/>
      <c r="G74" s="55"/>
      <c r="H74" s="55">
        <f t="shared" si="1"/>
        <v>0</v>
      </c>
      <c r="I74" s="55"/>
      <c r="J74" s="55"/>
      <c r="K74" s="55"/>
      <c r="L74" s="48"/>
      <c r="M74" s="48"/>
    </row>
    <row r="75" spans="1:13" s="43" customFormat="1" x14ac:dyDescent="0.25">
      <c r="A75" s="40"/>
      <c r="B75" s="48"/>
      <c r="C75" s="48"/>
      <c r="D75" s="55"/>
      <c r="E75" s="55"/>
      <c r="F75" s="55"/>
      <c r="G75" s="55"/>
      <c r="H75" s="55">
        <f t="shared" si="1"/>
        <v>0</v>
      </c>
      <c r="I75" s="55"/>
      <c r="J75" s="55"/>
      <c r="K75" s="55"/>
      <c r="L75" s="48"/>
      <c r="M75" s="48"/>
    </row>
    <row r="76" spans="1:13" s="43" customFormat="1" x14ac:dyDescent="0.25">
      <c r="A76" s="40"/>
      <c r="B76" s="48"/>
      <c r="C76" s="48"/>
      <c r="D76" s="55"/>
      <c r="E76" s="55"/>
      <c r="F76" s="55"/>
      <c r="G76" s="55"/>
      <c r="H76" s="55">
        <f t="shared" si="1"/>
        <v>0</v>
      </c>
      <c r="I76" s="55"/>
      <c r="J76" s="55"/>
      <c r="K76" s="55"/>
      <c r="L76" s="48"/>
      <c r="M76" s="48"/>
    </row>
    <row r="77" spans="1:13" s="43" customFormat="1" x14ac:dyDescent="0.25">
      <c r="A77" s="40"/>
      <c r="B77" s="48"/>
      <c r="C77" s="48"/>
      <c r="D77" s="55"/>
      <c r="E77" s="55"/>
      <c r="F77" s="55"/>
      <c r="G77" s="55"/>
      <c r="H77" s="55">
        <f t="shared" si="1"/>
        <v>0</v>
      </c>
      <c r="I77" s="55"/>
      <c r="J77" s="55"/>
      <c r="K77" s="55"/>
      <c r="L77" s="48"/>
      <c r="M77" s="48"/>
    </row>
    <row r="78" spans="1:13" s="39" customFormat="1" ht="31.5" x14ac:dyDescent="0.25">
      <c r="A78" s="33" t="s">
        <v>46</v>
      </c>
      <c r="B78" s="47"/>
      <c r="C78" s="47"/>
      <c r="D78" s="54"/>
      <c r="E78" s="54"/>
      <c r="F78" s="54"/>
      <c r="G78" s="54"/>
      <c r="H78" s="54">
        <f t="shared" si="1"/>
        <v>0</v>
      </c>
      <c r="I78" s="54"/>
      <c r="J78" s="54"/>
      <c r="K78" s="54"/>
      <c r="L78" s="47"/>
      <c r="M78" s="47"/>
    </row>
    <row r="79" spans="1:13" s="43" customFormat="1" x14ac:dyDescent="0.25">
      <c r="A79" s="40"/>
      <c r="B79" s="48"/>
      <c r="C79" s="48"/>
      <c r="D79" s="55"/>
      <c r="E79" s="55"/>
      <c r="F79" s="55"/>
      <c r="G79" s="55"/>
      <c r="H79" s="55">
        <f t="shared" si="1"/>
        <v>0</v>
      </c>
      <c r="I79" s="55"/>
      <c r="J79" s="55"/>
      <c r="K79" s="55"/>
      <c r="L79" s="48"/>
      <c r="M79" s="48"/>
    </row>
    <row r="80" spans="1:13" s="43" customFormat="1" x14ac:dyDescent="0.25">
      <c r="A80" s="40"/>
      <c r="B80" s="48"/>
      <c r="C80" s="48"/>
      <c r="D80" s="55"/>
      <c r="E80" s="55"/>
      <c r="F80" s="55"/>
      <c r="G80" s="55"/>
      <c r="H80" s="55">
        <f t="shared" si="1"/>
        <v>0</v>
      </c>
      <c r="I80" s="55"/>
      <c r="J80" s="55"/>
      <c r="K80" s="55"/>
      <c r="L80" s="48"/>
      <c r="M80" s="48"/>
    </row>
    <row r="81" spans="1:13" s="43" customFormat="1" x14ac:dyDescent="0.25">
      <c r="A81" s="40"/>
      <c r="B81" s="48"/>
      <c r="C81" s="48"/>
      <c r="D81" s="55"/>
      <c r="E81" s="55"/>
      <c r="F81" s="55"/>
      <c r="G81" s="55"/>
      <c r="H81" s="55">
        <f t="shared" si="1"/>
        <v>0</v>
      </c>
      <c r="I81" s="55"/>
      <c r="J81" s="55"/>
      <c r="K81" s="55"/>
      <c r="L81" s="48"/>
      <c r="M81" s="48"/>
    </row>
    <row r="82" spans="1:13" s="43" customFormat="1" x14ac:dyDescent="0.25">
      <c r="A82" s="40"/>
      <c r="B82" s="48"/>
      <c r="C82" s="48"/>
      <c r="D82" s="55"/>
      <c r="E82" s="55"/>
      <c r="F82" s="55"/>
      <c r="G82" s="55"/>
      <c r="H82" s="55">
        <f t="shared" si="1"/>
        <v>0</v>
      </c>
      <c r="I82" s="55"/>
      <c r="J82" s="55"/>
      <c r="K82" s="55"/>
      <c r="L82" s="48"/>
      <c r="M82" s="48"/>
    </row>
    <row r="83" spans="1:13" s="43" customFormat="1" x14ac:dyDescent="0.25">
      <c r="A83" s="40"/>
      <c r="B83" s="48"/>
      <c r="C83" s="48"/>
      <c r="D83" s="55"/>
      <c r="E83" s="55"/>
      <c r="F83" s="55"/>
      <c r="G83" s="55"/>
      <c r="H83" s="55">
        <f t="shared" si="1"/>
        <v>0</v>
      </c>
      <c r="I83" s="55"/>
      <c r="J83" s="55"/>
      <c r="K83" s="55"/>
      <c r="L83" s="48"/>
      <c r="M83" s="48"/>
    </row>
    <row r="84" spans="1:13" s="43" customFormat="1" x14ac:dyDescent="0.25">
      <c r="A84" s="40"/>
      <c r="B84" s="48"/>
      <c r="C84" s="48"/>
      <c r="D84" s="55"/>
      <c r="E84" s="55"/>
      <c r="F84" s="55"/>
      <c r="G84" s="55"/>
      <c r="H84" s="55">
        <f t="shared" si="1"/>
        <v>0</v>
      </c>
      <c r="I84" s="55"/>
      <c r="J84" s="55"/>
      <c r="K84" s="55"/>
      <c r="L84" s="48"/>
      <c r="M84" s="48"/>
    </row>
    <row r="85" spans="1:13" s="43" customFormat="1" x14ac:dyDescent="0.25">
      <c r="A85" s="40"/>
      <c r="B85" s="48"/>
      <c r="C85" s="48"/>
      <c r="D85" s="55"/>
      <c r="E85" s="55"/>
      <c r="F85" s="55"/>
      <c r="G85" s="55"/>
      <c r="H85" s="55">
        <f t="shared" si="1"/>
        <v>0</v>
      </c>
      <c r="I85" s="55"/>
      <c r="J85" s="55"/>
      <c r="K85" s="55"/>
      <c r="L85" s="48"/>
      <c r="M85" s="48"/>
    </row>
    <row r="86" spans="1:13" s="43" customFormat="1" x14ac:dyDescent="0.25">
      <c r="A86" s="40"/>
      <c r="B86" s="48"/>
      <c r="C86" s="48"/>
      <c r="D86" s="55"/>
      <c r="E86" s="55"/>
      <c r="F86" s="55"/>
      <c r="G86" s="55"/>
      <c r="H86" s="55">
        <f t="shared" si="1"/>
        <v>0</v>
      </c>
      <c r="I86" s="55"/>
      <c r="J86" s="55"/>
      <c r="K86" s="55"/>
      <c r="L86" s="48"/>
      <c r="M86" s="48"/>
    </row>
    <row r="87" spans="1:13" s="43" customFormat="1" x14ac:dyDescent="0.25">
      <c r="A87" s="40"/>
      <c r="B87" s="48"/>
      <c r="C87" s="48"/>
      <c r="D87" s="55"/>
      <c r="E87" s="55"/>
      <c r="F87" s="55"/>
      <c r="G87" s="55"/>
      <c r="H87" s="55">
        <f t="shared" si="1"/>
        <v>0</v>
      </c>
      <c r="I87" s="55"/>
      <c r="J87" s="55"/>
      <c r="K87" s="55"/>
      <c r="L87" s="48"/>
      <c r="M87" s="48"/>
    </row>
    <row r="88" spans="1:13" s="39" customFormat="1" ht="31.5" x14ac:dyDescent="0.25">
      <c r="A88" s="33" t="s">
        <v>47</v>
      </c>
      <c r="B88" s="47"/>
      <c r="C88" s="47"/>
      <c r="D88" s="54"/>
      <c r="E88" s="54"/>
      <c r="F88" s="54"/>
      <c r="G88" s="54"/>
      <c r="H88" s="54">
        <f t="shared" si="1"/>
        <v>0</v>
      </c>
      <c r="I88" s="54"/>
      <c r="J88" s="54"/>
      <c r="K88" s="54"/>
      <c r="L88" s="47"/>
      <c r="M88" s="47"/>
    </row>
    <row r="89" spans="1:13" s="2" customFormat="1" x14ac:dyDescent="0.25">
      <c r="A89" s="40"/>
      <c r="B89" s="48"/>
      <c r="C89" s="48"/>
      <c r="D89" s="55"/>
      <c r="E89" s="55"/>
      <c r="F89" s="55"/>
      <c r="G89" s="55"/>
      <c r="H89" s="55">
        <f t="shared" si="1"/>
        <v>0</v>
      </c>
      <c r="I89" s="55"/>
      <c r="J89" s="55"/>
      <c r="K89" s="55"/>
      <c r="L89" s="48"/>
      <c r="M89" s="48"/>
    </row>
    <row r="90" spans="1:13" s="2" customFormat="1" x14ac:dyDescent="0.25">
      <c r="A90" s="40"/>
      <c r="B90" s="48"/>
      <c r="C90" s="48"/>
      <c r="D90" s="55"/>
      <c r="E90" s="55"/>
      <c r="F90" s="55"/>
      <c r="G90" s="55"/>
      <c r="H90" s="55">
        <f t="shared" si="1"/>
        <v>0</v>
      </c>
      <c r="I90" s="55"/>
      <c r="J90" s="55"/>
      <c r="K90" s="55"/>
      <c r="L90" s="48"/>
      <c r="M90" s="48"/>
    </row>
    <row r="91" spans="1:13" s="2" customFormat="1" x14ac:dyDescent="0.25">
      <c r="A91" s="40"/>
      <c r="B91" s="48"/>
      <c r="C91" s="48"/>
      <c r="D91" s="55"/>
      <c r="E91" s="55"/>
      <c r="F91" s="55"/>
      <c r="G91" s="55"/>
      <c r="H91" s="55">
        <f t="shared" si="1"/>
        <v>0</v>
      </c>
      <c r="I91" s="55"/>
      <c r="J91" s="55"/>
      <c r="K91" s="55"/>
      <c r="L91" s="48"/>
      <c r="M91" s="48"/>
    </row>
    <row r="92" spans="1:13" x14ac:dyDescent="0.25">
      <c r="A92" s="40"/>
      <c r="B92" s="48"/>
      <c r="C92" s="48"/>
      <c r="D92" s="55"/>
      <c r="E92" s="55"/>
      <c r="F92" s="55"/>
      <c r="G92" s="55"/>
      <c r="H92" s="55">
        <f t="shared" si="1"/>
        <v>0</v>
      </c>
      <c r="I92" s="55"/>
      <c r="J92" s="55"/>
      <c r="K92" s="55"/>
      <c r="L92" s="48"/>
      <c r="M92" s="48"/>
    </row>
    <row r="93" spans="1:13" x14ac:dyDescent="0.25">
      <c r="A93" s="40"/>
      <c r="B93" s="48"/>
      <c r="C93" s="48"/>
      <c r="D93" s="55"/>
      <c r="E93" s="55"/>
      <c r="F93" s="55"/>
      <c r="G93" s="55"/>
      <c r="H93" s="55">
        <f t="shared" si="1"/>
        <v>0</v>
      </c>
      <c r="I93" s="55"/>
      <c r="J93" s="55"/>
      <c r="K93" s="55"/>
      <c r="L93" s="48"/>
      <c r="M93" s="48"/>
    </row>
    <row r="94" spans="1:13" x14ac:dyDescent="0.25">
      <c r="A94" s="40"/>
      <c r="B94" s="48"/>
      <c r="C94" s="48"/>
      <c r="D94" s="55"/>
      <c r="E94" s="55"/>
      <c r="F94" s="55"/>
      <c r="G94" s="55"/>
      <c r="H94" s="55">
        <f t="shared" si="1"/>
        <v>0</v>
      </c>
      <c r="I94" s="55"/>
      <c r="J94" s="55"/>
      <c r="K94" s="55"/>
      <c r="L94" s="48"/>
      <c r="M94" s="48"/>
    </row>
    <row r="95" spans="1:13" x14ac:dyDescent="0.25">
      <c r="A95" s="40"/>
      <c r="B95" s="48"/>
      <c r="C95" s="48"/>
      <c r="D95" s="55"/>
      <c r="E95" s="55"/>
      <c r="F95" s="55"/>
      <c r="G95" s="55"/>
      <c r="H95" s="55">
        <f t="shared" si="1"/>
        <v>0</v>
      </c>
      <c r="I95" s="55"/>
      <c r="J95" s="55"/>
      <c r="K95" s="55"/>
      <c r="L95" s="48"/>
      <c r="M95" s="48"/>
    </row>
    <row r="96" spans="1:13" x14ac:dyDescent="0.25">
      <c r="A96" s="40"/>
      <c r="B96" s="48"/>
      <c r="C96" s="48"/>
      <c r="D96" s="55"/>
      <c r="E96" s="55"/>
      <c r="F96" s="55"/>
      <c r="G96" s="55"/>
      <c r="H96" s="55">
        <f t="shared" si="1"/>
        <v>0</v>
      </c>
      <c r="I96" s="55"/>
      <c r="J96" s="55"/>
      <c r="K96" s="55"/>
      <c r="L96" s="48"/>
      <c r="M96" s="48"/>
    </row>
    <row r="97" spans="1:13" x14ac:dyDescent="0.25">
      <c r="A97" s="40"/>
      <c r="B97" s="48"/>
      <c r="C97" s="48"/>
      <c r="D97" s="55"/>
      <c r="E97" s="55"/>
      <c r="F97" s="55"/>
      <c r="G97" s="55"/>
      <c r="H97" s="55">
        <f t="shared" si="1"/>
        <v>0</v>
      </c>
      <c r="I97" s="55"/>
      <c r="J97" s="55"/>
      <c r="K97" s="55"/>
      <c r="L97" s="48"/>
      <c r="M97" s="48"/>
    </row>
    <row r="98" spans="1:13" x14ac:dyDescent="0.25">
      <c r="A98" s="40"/>
      <c r="B98" s="48"/>
      <c r="C98" s="48"/>
      <c r="D98" s="55"/>
      <c r="E98" s="55"/>
      <c r="F98" s="55"/>
      <c r="G98" s="55"/>
      <c r="H98" s="55">
        <f t="shared" si="1"/>
        <v>0</v>
      </c>
      <c r="I98" s="55"/>
      <c r="J98" s="55"/>
      <c r="K98" s="55"/>
      <c r="L98" s="48"/>
      <c r="M98" s="48"/>
    </row>
    <row r="99" spans="1:13" x14ac:dyDescent="0.25">
      <c r="A99" s="40"/>
      <c r="B99" s="48"/>
      <c r="C99" s="48"/>
      <c r="D99" s="55"/>
      <c r="E99" s="55"/>
      <c r="F99" s="55"/>
      <c r="G99" s="55"/>
      <c r="H99" s="55">
        <f t="shared" si="1"/>
        <v>0</v>
      </c>
      <c r="I99" s="55"/>
      <c r="J99" s="55"/>
      <c r="K99" s="55"/>
      <c r="L99" s="48"/>
      <c r="M99" s="48"/>
    </row>
    <row r="100" spans="1:13" x14ac:dyDescent="0.25">
      <c r="A100" s="40"/>
      <c r="B100" s="48"/>
      <c r="C100" s="48"/>
      <c r="D100" s="55"/>
      <c r="E100" s="55"/>
      <c r="F100" s="55"/>
      <c r="G100" s="55"/>
      <c r="H100" s="55">
        <f t="shared" si="1"/>
        <v>0</v>
      </c>
      <c r="I100" s="55"/>
      <c r="J100" s="55"/>
      <c r="K100" s="55"/>
      <c r="L100" s="48"/>
      <c r="M100" s="48"/>
    </row>
    <row r="101" spans="1:13" x14ac:dyDescent="0.25">
      <c r="A101" s="40"/>
      <c r="B101" s="48"/>
      <c r="C101" s="48"/>
      <c r="D101" s="55"/>
      <c r="E101" s="55"/>
      <c r="F101" s="55"/>
      <c r="G101" s="55"/>
      <c r="H101" s="55">
        <f t="shared" si="1"/>
        <v>0</v>
      </c>
      <c r="I101" s="55"/>
      <c r="J101" s="55"/>
      <c r="K101" s="55"/>
      <c r="L101" s="48"/>
      <c r="M101" s="48"/>
    </row>
  </sheetData>
  <mergeCells count="3">
    <mergeCell ref="A2:L2"/>
    <mergeCell ref="A3:L3"/>
    <mergeCell ref="A4:F4"/>
  </mergeCells>
  <pageMargins left="0.93" right="0.25" top="0.4" bottom="0.19" header="0.3" footer="0.3"/>
  <pageSetup paperSize="9" scale="4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6"/>
  <sheetViews>
    <sheetView zoomScale="80" zoomScaleNormal="80" workbookViewId="0">
      <selection activeCell="L124" sqref="L124"/>
    </sheetView>
  </sheetViews>
  <sheetFormatPr defaultRowHeight="15.75" x14ac:dyDescent="0.25"/>
  <cols>
    <col min="1" max="1" width="39" style="1" customWidth="1"/>
    <col min="2" max="2" width="16.42578125" style="1" customWidth="1"/>
    <col min="3" max="3" width="13.5703125" style="1" customWidth="1"/>
    <col min="4" max="4" width="15.140625" style="3" customWidth="1"/>
    <col min="5" max="5" width="13.7109375" style="3" customWidth="1"/>
    <col min="6" max="6" width="13.28515625" style="3" customWidth="1"/>
    <col min="7" max="11" width="15.7109375" style="3" customWidth="1"/>
    <col min="12" max="12" width="16.7109375" style="1" customWidth="1"/>
    <col min="13" max="13" width="13.42578125" style="1" customWidth="1"/>
    <col min="14" max="14" width="13.140625" style="1" customWidth="1"/>
    <col min="15" max="206" width="9.140625" style="1"/>
    <col min="207" max="207" width="39.28515625" style="1" customWidth="1"/>
    <col min="208" max="231" width="0" style="1" hidden="1" customWidth="1"/>
    <col min="232" max="234" width="13.7109375" style="1" customWidth="1"/>
    <col min="235" max="235" width="13.140625" style="1" customWidth="1"/>
    <col min="236" max="236" width="8" style="1" customWidth="1"/>
    <col min="237" max="240" width="0" style="1" hidden="1" customWidth="1"/>
    <col min="241" max="241" width="15.28515625" style="1" customWidth="1"/>
    <col min="242" max="245" width="0" style="1" hidden="1" customWidth="1"/>
    <col min="246" max="246" width="14.85546875" style="1" customWidth="1"/>
    <col min="247" max="247" width="14" style="1" customWidth="1"/>
    <col min="248" max="248" width="7" style="1" customWidth="1"/>
    <col min="249" max="249" width="6.85546875" style="1" customWidth="1"/>
    <col min="250" max="250" width="12.42578125" style="1" customWidth="1"/>
    <col min="251" max="251" width="8.5703125" style="1" customWidth="1"/>
    <col min="252" max="252" width="13.5703125" style="1" customWidth="1"/>
    <col min="253" max="253" width="14.28515625" style="1" customWidth="1"/>
    <col min="254" max="462" width="9.140625" style="1"/>
    <col min="463" max="463" width="39.28515625" style="1" customWidth="1"/>
    <col min="464" max="487" width="0" style="1" hidden="1" customWidth="1"/>
    <col min="488" max="490" width="13.7109375" style="1" customWidth="1"/>
    <col min="491" max="491" width="13.140625" style="1" customWidth="1"/>
    <col min="492" max="492" width="8" style="1" customWidth="1"/>
    <col min="493" max="496" width="0" style="1" hidden="1" customWidth="1"/>
    <col min="497" max="497" width="15.28515625" style="1" customWidth="1"/>
    <col min="498" max="501" width="0" style="1" hidden="1" customWidth="1"/>
    <col min="502" max="502" width="14.85546875" style="1" customWidth="1"/>
    <col min="503" max="503" width="14" style="1" customWidth="1"/>
    <col min="504" max="504" width="7" style="1" customWidth="1"/>
    <col min="505" max="505" width="6.85546875" style="1" customWidth="1"/>
    <col min="506" max="506" width="12.42578125" style="1" customWidth="1"/>
    <col min="507" max="507" width="8.5703125" style="1" customWidth="1"/>
    <col min="508" max="508" width="13.5703125" style="1" customWidth="1"/>
    <col min="509" max="509" width="14.28515625" style="1" customWidth="1"/>
    <col min="510" max="718" width="9.140625" style="1"/>
    <col min="719" max="719" width="39.28515625" style="1" customWidth="1"/>
    <col min="720" max="743" width="0" style="1" hidden="1" customWidth="1"/>
    <col min="744" max="746" width="13.7109375" style="1" customWidth="1"/>
    <col min="747" max="747" width="13.140625" style="1" customWidth="1"/>
    <col min="748" max="748" width="8" style="1" customWidth="1"/>
    <col min="749" max="752" width="0" style="1" hidden="1" customWidth="1"/>
    <col min="753" max="753" width="15.28515625" style="1" customWidth="1"/>
    <col min="754" max="757" width="0" style="1" hidden="1" customWidth="1"/>
    <col min="758" max="758" width="14.85546875" style="1" customWidth="1"/>
    <col min="759" max="759" width="14" style="1" customWidth="1"/>
    <col min="760" max="760" width="7" style="1" customWidth="1"/>
    <col min="761" max="761" width="6.85546875" style="1" customWidth="1"/>
    <col min="762" max="762" width="12.42578125" style="1" customWidth="1"/>
    <col min="763" max="763" width="8.5703125" style="1" customWidth="1"/>
    <col min="764" max="764" width="13.5703125" style="1" customWidth="1"/>
    <col min="765" max="765" width="14.28515625" style="1" customWidth="1"/>
    <col min="766" max="974" width="9.140625" style="1"/>
    <col min="975" max="975" width="39.28515625" style="1" customWidth="1"/>
    <col min="976" max="999" width="0" style="1" hidden="1" customWidth="1"/>
    <col min="1000" max="1002" width="13.7109375" style="1" customWidth="1"/>
    <col min="1003" max="1003" width="13.140625" style="1" customWidth="1"/>
    <col min="1004" max="1004" width="8" style="1" customWidth="1"/>
    <col min="1005" max="1008" width="0" style="1" hidden="1" customWidth="1"/>
    <col min="1009" max="1009" width="15.28515625" style="1" customWidth="1"/>
    <col min="1010" max="1013" width="0" style="1" hidden="1" customWidth="1"/>
    <col min="1014" max="1014" width="14.85546875" style="1" customWidth="1"/>
    <col min="1015" max="1015" width="14" style="1" customWidth="1"/>
    <col min="1016" max="1016" width="7" style="1" customWidth="1"/>
    <col min="1017" max="1017" width="6.85546875" style="1" customWidth="1"/>
    <col min="1018" max="1018" width="12.42578125" style="1" customWidth="1"/>
    <col min="1019" max="1019" width="8.5703125" style="1" customWidth="1"/>
    <col min="1020" max="1020" width="13.5703125" style="1" customWidth="1"/>
    <col min="1021" max="1021" width="14.28515625" style="1" customWidth="1"/>
    <col min="1022" max="1230" width="9.140625" style="1"/>
    <col min="1231" max="1231" width="39.28515625" style="1" customWidth="1"/>
    <col min="1232" max="1255" width="0" style="1" hidden="1" customWidth="1"/>
    <col min="1256" max="1258" width="13.7109375" style="1" customWidth="1"/>
    <col min="1259" max="1259" width="13.140625" style="1" customWidth="1"/>
    <col min="1260" max="1260" width="8" style="1" customWidth="1"/>
    <col min="1261" max="1264" width="0" style="1" hidden="1" customWidth="1"/>
    <col min="1265" max="1265" width="15.28515625" style="1" customWidth="1"/>
    <col min="1266" max="1269" width="0" style="1" hidden="1" customWidth="1"/>
    <col min="1270" max="1270" width="14.85546875" style="1" customWidth="1"/>
    <col min="1271" max="1271" width="14" style="1" customWidth="1"/>
    <col min="1272" max="1272" width="7" style="1" customWidth="1"/>
    <col min="1273" max="1273" width="6.85546875" style="1" customWidth="1"/>
    <col min="1274" max="1274" width="12.42578125" style="1" customWidth="1"/>
    <col min="1275" max="1275" width="8.5703125" style="1" customWidth="1"/>
    <col min="1276" max="1276" width="13.5703125" style="1" customWidth="1"/>
    <col min="1277" max="1277" width="14.28515625" style="1" customWidth="1"/>
    <col min="1278" max="1486" width="9.140625" style="1"/>
    <col min="1487" max="1487" width="39.28515625" style="1" customWidth="1"/>
    <col min="1488" max="1511" width="0" style="1" hidden="1" customWidth="1"/>
    <col min="1512" max="1514" width="13.7109375" style="1" customWidth="1"/>
    <col min="1515" max="1515" width="13.140625" style="1" customWidth="1"/>
    <col min="1516" max="1516" width="8" style="1" customWidth="1"/>
    <col min="1517" max="1520" width="0" style="1" hidden="1" customWidth="1"/>
    <col min="1521" max="1521" width="15.28515625" style="1" customWidth="1"/>
    <col min="1522" max="1525" width="0" style="1" hidden="1" customWidth="1"/>
    <col min="1526" max="1526" width="14.85546875" style="1" customWidth="1"/>
    <col min="1527" max="1527" width="14" style="1" customWidth="1"/>
    <col min="1528" max="1528" width="7" style="1" customWidth="1"/>
    <col min="1529" max="1529" width="6.85546875" style="1" customWidth="1"/>
    <col min="1530" max="1530" width="12.42578125" style="1" customWidth="1"/>
    <col min="1531" max="1531" width="8.5703125" style="1" customWidth="1"/>
    <col min="1532" max="1532" width="13.5703125" style="1" customWidth="1"/>
    <col min="1533" max="1533" width="14.28515625" style="1" customWidth="1"/>
    <col min="1534" max="1742" width="9.140625" style="1"/>
    <col min="1743" max="1743" width="39.28515625" style="1" customWidth="1"/>
    <col min="1744" max="1767" width="0" style="1" hidden="1" customWidth="1"/>
    <col min="1768" max="1770" width="13.7109375" style="1" customWidth="1"/>
    <col min="1771" max="1771" width="13.140625" style="1" customWidth="1"/>
    <col min="1772" max="1772" width="8" style="1" customWidth="1"/>
    <col min="1773" max="1776" width="0" style="1" hidden="1" customWidth="1"/>
    <col min="1777" max="1777" width="15.28515625" style="1" customWidth="1"/>
    <col min="1778" max="1781" width="0" style="1" hidden="1" customWidth="1"/>
    <col min="1782" max="1782" width="14.85546875" style="1" customWidth="1"/>
    <col min="1783" max="1783" width="14" style="1" customWidth="1"/>
    <col min="1784" max="1784" width="7" style="1" customWidth="1"/>
    <col min="1785" max="1785" width="6.85546875" style="1" customWidth="1"/>
    <col min="1786" max="1786" width="12.42578125" style="1" customWidth="1"/>
    <col min="1787" max="1787" width="8.5703125" style="1" customWidth="1"/>
    <col min="1788" max="1788" width="13.5703125" style="1" customWidth="1"/>
    <col min="1789" max="1789" width="14.28515625" style="1" customWidth="1"/>
    <col min="1790" max="1998" width="9.140625" style="1"/>
    <col min="1999" max="1999" width="39.28515625" style="1" customWidth="1"/>
    <col min="2000" max="2023" width="0" style="1" hidden="1" customWidth="1"/>
    <col min="2024" max="2026" width="13.7109375" style="1" customWidth="1"/>
    <col min="2027" max="2027" width="13.140625" style="1" customWidth="1"/>
    <col min="2028" max="2028" width="8" style="1" customWidth="1"/>
    <col min="2029" max="2032" width="0" style="1" hidden="1" customWidth="1"/>
    <col min="2033" max="2033" width="15.28515625" style="1" customWidth="1"/>
    <col min="2034" max="2037" width="0" style="1" hidden="1" customWidth="1"/>
    <col min="2038" max="2038" width="14.85546875" style="1" customWidth="1"/>
    <col min="2039" max="2039" width="14" style="1" customWidth="1"/>
    <col min="2040" max="2040" width="7" style="1" customWidth="1"/>
    <col min="2041" max="2041" width="6.85546875" style="1" customWidth="1"/>
    <col min="2042" max="2042" width="12.42578125" style="1" customWidth="1"/>
    <col min="2043" max="2043" width="8.5703125" style="1" customWidth="1"/>
    <col min="2044" max="2044" width="13.5703125" style="1" customWidth="1"/>
    <col min="2045" max="2045" width="14.28515625" style="1" customWidth="1"/>
    <col min="2046" max="2254" width="9.140625" style="1"/>
    <col min="2255" max="2255" width="39.28515625" style="1" customWidth="1"/>
    <col min="2256" max="2279" width="0" style="1" hidden="1" customWidth="1"/>
    <col min="2280" max="2282" width="13.7109375" style="1" customWidth="1"/>
    <col min="2283" max="2283" width="13.140625" style="1" customWidth="1"/>
    <col min="2284" max="2284" width="8" style="1" customWidth="1"/>
    <col min="2285" max="2288" width="0" style="1" hidden="1" customWidth="1"/>
    <col min="2289" max="2289" width="15.28515625" style="1" customWidth="1"/>
    <col min="2290" max="2293" width="0" style="1" hidden="1" customWidth="1"/>
    <col min="2294" max="2294" width="14.85546875" style="1" customWidth="1"/>
    <col min="2295" max="2295" width="14" style="1" customWidth="1"/>
    <col min="2296" max="2296" width="7" style="1" customWidth="1"/>
    <col min="2297" max="2297" width="6.85546875" style="1" customWidth="1"/>
    <col min="2298" max="2298" width="12.42578125" style="1" customWidth="1"/>
    <col min="2299" max="2299" width="8.5703125" style="1" customWidth="1"/>
    <col min="2300" max="2300" width="13.5703125" style="1" customWidth="1"/>
    <col min="2301" max="2301" width="14.28515625" style="1" customWidth="1"/>
    <col min="2302" max="2510" width="9.140625" style="1"/>
    <col min="2511" max="2511" width="39.28515625" style="1" customWidth="1"/>
    <col min="2512" max="2535" width="0" style="1" hidden="1" customWidth="1"/>
    <col min="2536" max="2538" width="13.7109375" style="1" customWidth="1"/>
    <col min="2539" max="2539" width="13.140625" style="1" customWidth="1"/>
    <col min="2540" max="2540" width="8" style="1" customWidth="1"/>
    <col min="2541" max="2544" width="0" style="1" hidden="1" customWidth="1"/>
    <col min="2545" max="2545" width="15.28515625" style="1" customWidth="1"/>
    <col min="2546" max="2549" width="0" style="1" hidden="1" customWidth="1"/>
    <col min="2550" max="2550" width="14.85546875" style="1" customWidth="1"/>
    <col min="2551" max="2551" width="14" style="1" customWidth="1"/>
    <col min="2552" max="2552" width="7" style="1" customWidth="1"/>
    <col min="2553" max="2553" width="6.85546875" style="1" customWidth="1"/>
    <col min="2554" max="2554" width="12.42578125" style="1" customWidth="1"/>
    <col min="2555" max="2555" width="8.5703125" style="1" customWidth="1"/>
    <col min="2556" max="2556" width="13.5703125" style="1" customWidth="1"/>
    <col min="2557" max="2557" width="14.28515625" style="1" customWidth="1"/>
    <col min="2558" max="2766" width="9.140625" style="1"/>
    <col min="2767" max="2767" width="39.28515625" style="1" customWidth="1"/>
    <col min="2768" max="2791" width="0" style="1" hidden="1" customWidth="1"/>
    <col min="2792" max="2794" width="13.7109375" style="1" customWidth="1"/>
    <col min="2795" max="2795" width="13.140625" style="1" customWidth="1"/>
    <col min="2796" max="2796" width="8" style="1" customWidth="1"/>
    <col min="2797" max="2800" width="0" style="1" hidden="1" customWidth="1"/>
    <col min="2801" max="2801" width="15.28515625" style="1" customWidth="1"/>
    <col min="2802" max="2805" width="0" style="1" hidden="1" customWidth="1"/>
    <col min="2806" max="2806" width="14.85546875" style="1" customWidth="1"/>
    <col min="2807" max="2807" width="14" style="1" customWidth="1"/>
    <col min="2808" max="2808" width="7" style="1" customWidth="1"/>
    <col min="2809" max="2809" width="6.85546875" style="1" customWidth="1"/>
    <col min="2810" max="2810" width="12.42578125" style="1" customWidth="1"/>
    <col min="2811" max="2811" width="8.5703125" style="1" customWidth="1"/>
    <col min="2812" max="2812" width="13.5703125" style="1" customWidth="1"/>
    <col min="2813" max="2813" width="14.28515625" style="1" customWidth="1"/>
    <col min="2814" max="3022" width="9.140625" style="1"/>
    <col min="3023" max="3023" width="39.28515625" style="1" customWidth="1"/>
    <col min="3024" max="3047" width="0" style="1" hidden="1" customWidth="1"/>
    <col min="3048" max="3050" width="13.7109375" style="1" customWidth="1"/>
    <col min="3051" max="3051" width="13.140625" style="1" customWidth="1"/>
    <col min="3052" max="3052" width="8" style="1" customWidth="1"/>
    <col min="3053" max="3056" width="0" style="1" hidden="1" customWidth="1"/>
    <col min="3057" max="3057" width="15.28515625" style="1" customWidth="1"/>
    <col min="3058" max="3061" width="0" style="1" hidden="1" customWidth="1"/>
    <col min="3062" max="3062" width="14.85546875" style="1" customWidth="1"/>
    <col min="3063" max="3063" width="14" style="1" customWidth="1"/>
    <col min="3064" max="3064" width="7" style="1" customWidth="1"/>
    <col min="3065" max="3065" width="6.85546875" style="1" customWidth="1"/>
    <col min="3066" max="3066" width="12.42578125" style="1" customWidth="1"/>
    <col min="3067" max="3067" width="8.5703125" style="1" customWidth="1"/>
    <col min="3068" max="3068" width="13.5703125" style="1" customWidth="1"/>
    <col min="3069" max="3069" width="14.28515625" style="1" customWidth="1"/>
    <col min="3070" max="3278" width="9.140625" style="1"/>
    <col min="3279" max="3279" width="39.28515625" style="1" customWidth="1"/>
    <col min="3280" max="3303" width="0" style="1" hidden="1" customWidth="1"/>
    <col min="3304" max="3306" width="13.7109375" style="1" customWidth="1"/>
    <col min="3307" max="3307" width="13.140625" style="1" customWidth="1"/>
    <col min="3308" max="3308" width="8" style="1" customWidth="1"/>
    <col min="3309" max="3312" width="0" style="1" hidden="1" customWidth="1"/>
    <col min="3313" max="3313" width="15.28515625" style="1" customWidth="1"/>
    <col min="3314" max="3317" width="0" style="1" hidden="1" customWidth="1"/>
    <col min="3318" max="3318" width="14.85546875" style="1" customWidth="1"/>
    <col min="3319" max="3319" width="14" style="1" customWidth="1"/>
    <col min="3320" max="3320" width="7" style="1" customWidth="1"/>
    <col min="3321" max="3321" width="6.85546875" style="1" customWidth="1"/>
    <col min="3322" max="3322" width="12.42578125" style="1" customWidth="1"/>
    <col min="3323" max="3323" width="8.5703125" style="1" customWidth="1"/>
    <col min="3324" max="3324" width="13.5703125" style="1" customWidth="1"/>
    <col min="3325" max="3325" width="14.28515625" style="1" customWidth="1"/>
    <col min="3326" max="3534" width="9.140625" style="1"/>
    <col min="3535" max="3535" width="39.28515625" style="1" customWidth="1"/>
    <col min="3536" max="3559" width="0" style="1" hidden="1" customWidth="1"/>
    <col min="3560" max="3562" width="13.7109375" style="1" customWidth="1"/>
    <col min="3563" max="3563" width="13.140625" style="1" customWidth="1"/>
    <col min="3564" max="3564" width="8" style="1" customWidth="1"/>
    <col min="3565" max="3568" width="0" style="1" hidden="1" customWidth="1"/>
    <col min="3569" max="3569" width="15.28515625" style="1" customWidth="1"/>
    <col min="3570" max="3573" width="0" style="1" hidden="1" customWidth="1"/>
    <col min="3574" max="3574" width="14.85546875" style="1" customWidth="1"/>
    <col min="3575" max="3575" width="14" style="1" customWidth="1"/>
    <col min="3576" max="3576" width="7" style="1" customWidth="1"/>
    <col min="3577" max="3577" width="6.85546875" style="1" customWidth="1"/>
    <col min="3578" max="3578" width="12.42578125" style="1" customWidth="1"/>
    <col min="3579" max="3579" width="8.5703125" style="1" customWidth="1"/>
    <col min="3580" max="3580" width="13.5703125" style="1" customWidth="1"/>
    <col min="3581" max="3581" width="14.28515625" style="1" customWidth="1"/>
    <col min="3582" max="3790" width="9.140625" style="1"/>
    <col min="3791" max="3791" width="39.28515625" style="1" customWidth="1"/>
    <col min="3792" max="3815" width="0" style="1" hidden="1" customWidth="1"/>
    <col min="3816" max="3818" width="13.7109375" style="1" customWidth="1"/>
    <col min="3819" max="3819" width="13.140625" style="1" customWidth="1"/>
    <col min="3820" max="3820" width="8" style="1" customWidth="1"/>
    <col min="3821" max="3824" width="0" style="1" hidden="1" customWidth="1"/>
    <col min="3825" max="3825" width="15.28515625" style="1" customWidth="1"/>
    <col min="3826" max="3829" width="0" style="1" hidden="1" customWidth="1"/>
    <col min="3830" max="3830" width="14.85546875" style="1" customWidth="1"/>
    <col min="3831" max="3831" width="14" style="1" customWidth="1"/>
    <col min="3832" max="3832" width="7" style="1" customWidth="1"/>
    <col min="3833" max="3833" width="6.85546875" style="1" customWidth="1"/>
    <col min="3834" max="3834" width="12.42578125" style="1" customWidth="1"/>
    <col min="3835" max="3835" width="8.5703125" style="1" customWidth="1"/>
    <col min="3836" max="3836" width="13.5703125" style="1" customWidth="1"/>
    <col min="3837" max="3837" width="14.28515625" style="1" customWidth="1"/>
    <col min="3838" max="4046" width="9.140625" style="1"/>
    <col min="4047" max="4047" width="39.28515625" style="1" customWidth="1"/>
    <col min="4048" max="4071" width="0" style="1" hidden="1" customWidth="1"/>
    <col min="4072" max="4074" width="13.7109375" style="1" customWidth="1"/>
    <col min="4075" max="4075" width="13.140625" style="1" customWidth="1"/>
    <col min="4076" max="4076" width="8" style="1" customWidth="1"/>
    <col min="4077" max="4080" width="0" style="1" hidden="1" customWidth="1"/>
    <col min="4081" max="4081" width="15.28515625" style="1" customWidth="1"/>
    <col min="4082" max="4085" width="0" style="1" hidden="1" customWidth="1"/>
    <col min="4086" max="4086" width="14.85546875" style="1" customWidth="1"/>
    <col min="4087" max="4087" width="14" style="1" customWidth="1"/>
    <col min="4088" max="4088" width="7" style="1" customWidth="1"/>
    <col min="4089" max="4089" width="6.85546875" style="1" customWidth="1"/>
    <col min="4090" max="4090" width="12.42578125" style="1" customWidth="1"/>
    <col min="4091" max="4091" width="8.5703125" style="1" customWidth="1"/>
    <col min="4092" max="4092" width="13.5703125" style="1" customWidth="1"/>
    <col min="4093" max="4093" width="14.28515625" style="1" customWidth="1"/>
    <col min="4094" max="4302" width="9.140625" style="1"/>
    <col min="4303" max="4303" width="39.28515625" style="1" customWidth="1"/>
    <col min="4304" max="4327" width="0" style="1" hidden="1" customWidth="1"/>
    <col min="4328" max="4330" width="13.7109375" style="1" customWidth="1"/>
    <col min="4331" max="4331" width="13.140625" style="1" customWidth="1"/>
    <col min="4332" max="4332" width="8" style="1" customWidth="1"/>
    <col min="4333" max="4336" width="0" style="1" hidden="1" customWidth="1"/>
    <col min="4337" max="4337" width="15.28515625" style="1" customWidth="1"/>
    <col min="4338" max="4341" width="0" style="1" hidden="1" customWidth="1"/>
    <col min="4342" max="4342" width="14.85546875" style="1" customWidth="1"/>
    <col min="4343" max="4343" width="14" style="1" customWidth="1"/>
    <col min="4344" max="4344" width="7" style="1" customWidth="1"/>
    <col min="4345" max="4345" width="6.85546875" style="1" customWidth="1"/>
    <col min="4346" max="4346" width="12.42578125" style="1" customWidth="1"/>
    <col min="4347" max="4347" width="8.5703125" style="1" customWidth="1"/>
    <col min="4348" max="4348" width="13.5703125" style="1" customWidth="1"/>
    <col min="4349" max="4349" width="14.28515625" style="1" customWidth="1"/>
    <col min="4350" max="4558" width="9.140625" style="1"/>
    <col min="4559" max="4559" width="39.28515625" style="1" customWidth="1"/>
    <col min="4560" max="4583" width="0" style="1" hidden="1" customWidth="1"/>
    <col min="4584" max="4586" width="13.7109375" style="1" customWidth="1"/>
    <col min="4587" max="4587" width="13.140625" style="1" customWidth="1"/>
    <col min="4588" max="4588" width="8" style="1" customWidth="1"/>
    <col min="4589" max="4592" width="0" style="1" hidden="1" customWidth="1"/>
    <col min="4593" max="4593" width="15.28515625" style="1" customWidth="1"/>
    <col min="4594" max="4597" width="0" style="1" hidden="1" customWidth="1"/>
    <col min="4598" max="4598" width="14.85546875" style="1" customWidth="1"/>
    <col min="4599" max="4599" width="14" style="1" customWidth="1"/>
    <col min="4600" max="4600" width="7" style="1" customWidth="1"/>
    <col min="4601" max="4601" width="6.85546875" style="1" customWidth="1"/>
    <col min="4602" max="4602" width="12.42578125" style="1" customWidth="1"/>
    <col min="4603" max="4603" width="8.5703125" style="1" customWidth="1"/>
    <col min="4604" max="4604" width="13.5703125" style="1" customWidth="1"/>
    <col min="4605" max="4605" width="14.28515625" style="1" customWidth="1"/>
    <col min="4606" max="4814" width="9.140625" style="1"/>
    <col min="4815" max="4815" width="39.28515625" style="1" customWidth="1"/>
    <col min="4816" max="4839" width="0" style="1" hidden="1" customWidth="1"/>
    <col min="4840" max="4842" width="13.7109375" style="1" customWidth="1"/>
    <col min="4843" max="4843" width="13.140625" style="1" customWidth="1"/>
    <col min="4844" max="4844" width="8" style="1" customWidth="1"/>
    <col min="4845" max="4848" width="0" style="1" hidden="1" customWidth="1"/>
    <col min="4849" max="4849" width="15.28515625" style="1" customWidth="1"/>
    <col min="4850" max="4853" width="0" style="1" hidden="1" customWidth="1"/>
    <col min="4854" max="4854" width="14.85546875" style="1" customWidth="1"/>
    <col min="4855" max="4855" width="14" style="1" customWidth="1"/>
    <col min="4856" max="4856" width="7" style="1" customWidth="1"/>
    <col min="4857" max="4857" width="6.85546875" style="1" customWidth="1"/>
    <col min="4858" max="4858" width="12.42578125" style="1" customWidth="1"/>
    <col min="4859" max="4859" width="8.5703125" style="1" customWidth="1"/>
    <col min="4860" max="4860" width="13.5703125" style="1" customWidth="1"/>
    <col min="4861" max="4861" width="14.28515625" style="1" customWidth="1"/>
    <col min="4862" max="5070" width="9.140625" style="1"/>
    <col min="5071" max="5071" width="39.28515625" style="1" customWidth="1"/>
    <col min="5072" max="5095" width="0" style="1" hidden="1" customWidth="1"/>
    <col min="5096" max="5098" width="13.7109375" style="1" customWidth="1"/>
    <col min="5099" max="5099" width="13.140625" style="1" customWidth="1"/>
    <col min="5100" max="5100" width="8" style="1" customWidth="1"/>
    <col min="5101" max="5104" width="0" style="1" hidden="1" customWidth="1"/>
    <col min="5105" max="5105" width="15.28515625" style="1" customWidth="1"/>
    <col min="5106" max="5109" width="0" style="1" hidden="1" customWidth="1"/>
    <col min="5110" max="5110" width="14.85546875" style="1" customWidth="1"/>
    <col min="5111" max="5111" width="14" style="1" customWidth="1"/>
    <col min="5112" max="5112" width="7" style="1" customWidth="1"/>
    <col min="5113" max="5113" width="6.85546875" style="1" customWidth="1"/>
    <col min="5114" max="5114" width="12.42578125" style="1" customWidth="1"/>
    <col min="5115" max="5115" width="8.5703125" style="1" customWidth="1"/>
    <col min="5116" max="5116" width="13.5703125" style="1" customWidth="1"/>
    <col min="5117" max="5117" width="14.28515625" style="1" customWidth="1"/>
    <col min="5118" max="5326" width="9.140625" style="1"/>
    <col min="5327" max="5327" width="39.28515625" style="1" customWidth="1"/>
    <col min="5328" max="5351" width="0" style="1" hidden="1" customWidth="1"/>
    <col min="5352" max="5354" width="13.7109375" style="1" customWidth="1"/>
    <col min="5355" max="5355" width="13.140625" style="1" customWidth="1"/>
    <col min="5356" max="5356" width="8" style="1" customWidth="1"/>
    <col min="5357" max="5360" width="0" style="1" hidden="1" customWidth="1"/>
    <col min="5361" max="5361" width="15.28515625" style="1" customWidth="1"/>
    <col min="5362" max="5365" width="0" style="1" hidden="1" customWidth="1"/>
    <col min="5366" max="5366" width="14.85546875" style="1" customWidth="1"/>
    <col min="5367" max="5367" width="14" style="1" customWidth="1"/>
    <col min="5368" max="5368" width="7" style="1" customWidth="1"/>
    <col min="5369" max="5369" width="6.85546875" style="1" customWidth="1"/>
    <col min="5370" max="5370" width="12.42578125" style="1" customWidth="1"/>
    <col min="5371" max="5371" width="8.5703125" style="1" customWidth="1"/>
    <col min="5372" max="5372" width="13.5703125" style="1" customWidth="1"/>
    <col min="5373" max="5373" width="14.28515625" style="1" customWidth="1"/>
    <col min="5374" max="5582" width="9.140625" style="1"/>
    <col min="5583" max="5583" width="39.28515625" style="1" customWidth="1"/>
    <col min="5584" max="5607" width="0" style="1" hidden="1" customWidth="1"/>
    <col min="5608" max="5610" width="13.7109375" style="1" customWidth="1"/>
    <col min="5611" max="5611" width="13.140625" style="1" customWidth="1"/>
    <col min="5612" max="5612" width="8" style="1" customWidth="1"/>
    <col min="5613" max="5616" width="0" style="1" hidden="1" customWidth="1"/>
    <col min="5617" max="5617" width="15.28515625" style="1" customWidth="1"/>
    <col min="5618" max="5621" width="0" style="1" hidden="1" customWidth="1"/>
    <col min="5622" max="5622" width="14.85546875" style="1" customWidth="1"/>
    <col min="5623" max="5623" width="14" style="1" customWidth="1"/>
    <col min="5624" max="5624" width="7" style="1" customWidth="1"/>
    <col min="5625" max="5625" width="6.85546875" style="1" customWidth="1"/>
    <col min="5626" max="5626" width="12.42578125" style="1" customWidth="1"/>
    <col min="5627" max="5627" width="8.5703125" style="1" customWidth="1"/>
    <col min="5628" max="5628" width="13.5703125" style="1" customWidth="1"/>
    <col min="5629" max="5629" width="14.28515625" style="1" customWidth="1"/>
    <col min="5630" max="5838" width="9.140625" style="1"/>
    <col min="5839" max="5839" width="39.28515625" style="1" customWidth="1"/>
    <col min="5840" max="5863" width="0" style="1" hidden="1" customWidth="1"/>
    <col min="5864" max="5866" width="13.7109375" style="1" customWidth="1"/>
    <col min="5867" max="5867" width="13.140625" style="1" customWidth="1"/>
    <col min="5868" max="5868" width="8" style="1" customWidth="1"/>
    <col min="5869" max="5872" width="0" style="1" hidden="1" customWidth="1"/>
    <col min="5873" max="5873" width="15.28515625" style="1" customWidth="1"/>
    <col min="5874" max="5877" width="0" style="1" hidden="1" customWidth="1"/>
    <col min="5878" max="5878" width="14.85546875" style="1" customWidth="1"/>
    <col min="5879" max="5879" width="14" style="1" customWidth="1"/>
    <col min="5880" max="5880" width="7" style="1" customWidth="1"/>
    <col min="5881" max="5881" width="6.85546875" style="1" customWidth="1"/>
    <col min="5882" max="5882" width="12.42578125" style="1" customWidth="1"/>
    <col min="5883" max="5883" width="8.5703125" style="1" customWidth="1"/>
    <col min="5884" max="5884" width="13.5703125" style="1" customWidth="1"/>
    <col min="5885" max="5885" width="14.28515625" style="1" customWidth="1"/>
    <col min="5886" max="6094" width="9.140625" style="1"/>
    <col min="6095" max="6095" width="39.28515625" style="1" customWidth="1"/>
    <col min="6096" max="6119" width="0" style="1" hidden="1" customWidth="1"/>
    <col min="6120" max="6122" width="13.7109375" style="1" customWidth="1"/>
    <col min="6123" max="6123" width="13.140625" style="1" customWidth="1"/>
    <col min="6124" max="6124" width="8" style="1" customWidth="1"/>
    <col min="6125" max="6128" width="0" style="1" hidden="1" customWidth="1"/>
    <col min="6129" max="6129" width="15.28515625" style="1" customWidth="1"/>
    <col min="6130" max="6133" width="0" style="1" hidden="1" customWidth="1"/>
    <col min="6134" max="6134" width="14.85546875" style="1" customWidth="1"/>
    <col min="6135" max="6135" width="14" style="1" customWidth="1"/>
    <col min="6136" max="6136" width="7" style="1" customWidth="1"/>
    <col min="6137" max="6137" width="6.85546875" style="1" customWidth="1"/>
    <col min="6138" max="6138" width="12.42578125" style="1" customWidth="1"/>
    <col min="6139" max="6139" width="8.5703125" style="1" customWidth="1"/>
    <col min="6140" max="6140" width="13.5703125" style="1" customWidth="1"/>
    <col min="6141" max="6141" width="14.28515625" style="1" customWidth="1"/>
    <col min="6142" max="6350" width="9.140625" style="1"/>
    <col min="6351" max="6351" width="39.28515625" style="1" customWidth="1"/>
    <col min="6352" max="6375" width="0" style="1" hidden="1" customWidth="1"/>
    <col min="6376" max="6378" width="13.7109375" style="1" customWidth="1"/>
    <col min="6379" max="6379" width="13.140625" style="1" customWidth="1"/>
    <col min="6380" max="6380" width="8" style="1" customWidth="1"/>
    <col min="6381" max="6384" width="0" style="1" hidden="1" customWidth="1"/>
    <col min="6385" max="6385" width="15.28515625" style="1" customWidth="1"/>
    <col min="6386" max="6389" width="0" style="1" hidden="1" customWidth="1"/>
    <col min="6390" max="6390" width="14.85546875" style="1" customWidth="1"/>
    <col min="6391" max="6391" width="14" style="1" customWidth="1"/>
    <col min="6392" max="6392" width="7" style="1" customWidth="1"/>
    <col min="6393" max="6393" width="6.85546875" style="1" customWidth="1"/>
    <col min="6394" max="6394" width="12.42578125" style="1" customWidth="1"/>
    <col min="6395" max="6395" width="8.5703125" style="1" customWidth="1"/>
    <col min="6396" max="6396" width="13.5703125" style="1" customWidth="1"/>
    <col min="6397" max="6397" width="14.28515625" style="1" customWidth="1"/>
    <col min="6398" max="6606" width="9.140625" style="1"/>
    <col min="6607" max="6607" width="39.28515625" style="1" customWidth="1"/>
    <col min="6608" max="6631" width="0" style="1" hidden="1" customWidth="1"/>
    <col min="6632" max="6634" width="13.7109375" style="1" customWidth="1"/>
    <col min="6635" max="6635" width="13.140625" style="1" customWidth="1"/>
    <col min="6636" max="6636" width="8" style="1" customWidth="1"/>
    <col min="6637" max="6640" width="0" style="1" hidden="1" customWidth="1"/>
    <col min="6641" max="6641" width="15.28515625" style="1" customWidth="1"/>
    <col min="6642" max="6645" width="0" style="1" hidden="1" customWidth="1"/>
    <col min="6646" max="6646" width="14.85546875" style="1" customWidth="1"/>
    <col min="6647" max="6647" width="14" style="1" customWidth="1"/>
    <col min="6648" max="6648" width="7" style="1" customWidth="1"/>
    <col min="6649" max="6649" width="6.85546875" style="1" customWidth="1"/>
    <col min="6650" max="6650" width="12.42578125" style="1" customWidth="1"/>
    <col min="6651" max="6651" width="8.5703125" style="1" customWidth="1"/>
    <col min="6652" max="6652" width="13.5703125" style="1" customWidth="1"/>
    <col min="6653" max="6653" width="14.28515625" style="1" customWidth="1"/>
    <col min="6654" max="6862" width="9.140625" style="1"/>
    <col min="6863" max="6863" width="39.28515625" style="1" customWidth="1"/>
    <col min="6864" max="6887" width="0" style="1" hidden="1" customWidth="1"/>
    <col min="6888" max="6890" width="13.7109375" style="1" customWidth="1"/>
    <col min="6891" max="6891" width="13.140625" style="1" customWidth="1"/>
    <col min="6892" max="6892" width="8" style="1" customWidth="1"/>
    <col min="6893" max="6896" width="0" style="1" hidden="1" customWidth="1"/>
    <col min="6897" max="6897" width="15.28515625" style="1" customWidth="1"/>
    <col min="6898" max="6901" width="0" style="1" hidden="1" customWidth="1"/>
    <col min="6902" max="6902" width="14.85546875" style="1" customWidth="1"/>
    <col min="6903" max="6903" width="14" style="1" customWidth="1"/>
    <col min="6904" max="6904" width="7" style="1" customWidth="1"/>
    <col min="6905" max="6905" width="6.85546875" style="1" customWidth="1"/>
    <col min="6906" max="6906" width="12.42578125" style="1" customWidth="1"/>
    <col min="6907" max="6907" width="8.5703125" style="1" customWidth="1"/>
    <col min="6908" max="6908" width="13.5703125" style="1" customWidth="1"/>
    <col min="6909" max="6909" width="14.28515625" style="1" customWidth="1"/>
    <col min="6910" max="7118" width="9.140625" style="1"/>
    <col min="7119" max="7119" width="39.28515625" style="1" customWidth="1"/>
    <col min="7120" max="7143" width="0" style="1" hidden="1" customWidth="1"/>
    <col min="7144" max="7146" width="13.7109375" style="1" customWidth="1"/>
    <col min="7147" max="7147" width="13.140625" style="1" customWidth="1"/>
    <col min="7148" max="7148" width="8" style="1" customWidth="1"/>
    <col min="7149" max="7152" width="0" style="1" hidden="1" customWidth="1"/>
    <col min="7153" max="7153" width="15.28515625" style="1" customWidth="1"/>
    <col min="7154" max="7157" width="0" style="1" hidden="1" customWidth="1"/>
    <col min="7158" max="7158" width="14.85546875" style="1" customWidth="1"/>
    <col min="7159" max="7159" width="14" style="1" customWidth="1"/>
    <col min="7160" max="7160" width="7" style="1" customWidth="1"/>
    <col min="7161" max="7161" width="6.85546875" style="1" customWidth="1"/>
    <col min="7162" max="7162" width="12.42578125" style="1" customWidth="1"/>
    <col min="7163" max="7163" width="8.5703125" style="1" customWidth="1"/>
    <col min="7164" max="7164" width="13.5703125" style="1" customWidth="1"/>
    <col min="7165" max="7165" width="14.28515625" style="1" customWidth="1"/>
    <col min="7166" max="7374" width="9.140625" style="1"/>
    <col min="7375" max="7375" width="39.28515625" style="1" customWidth="1"/>
    <col min="7376" max="7399" width="0" style="1" hidden="1" customWidth="1"/>
    <col min="7400" max="7402" width="13.7109375" style="1" customWidth="1"/>
    <col min="7403" max="7403" width="13.140625" style="1" customWidth="1"/>
    <col min="7404" max="7404" width="8" style="1" customWidth="1"/>
    <col min="7405" max="7408" width="0" style="1" hidden="1" customWidth="1"/>
    <col min="7409" max="7409" width="15.28515625" style="1" customWidth="1"/>
    <col min="7410" max="7413" width="0" style="1" hidden="1" customWidth="1"/>
    <col min="7414" max="7414" width="14.85546875" style="1" customWidth="1"/>
    <col min="7415" max="7415" width="14" style="1" customWidth="1"/>
    <col min="7416" max="7416" width="7" style="1" customWidth="1"/>
    <col min="7417" max="7417" width="6.85546875" style="1" customWidth="1"/>
    <col min="7418" max="7418" width="12.42578125" style="1" customWidth="1"/>
    <col min="7419" max="7419" width="8.5703125" style="1" customWidth="1"/>
    <col min="7420" max="7420" width="13.5703125" style="1" customWidth="1"/>
    <col min="7421" max="7421" width="14.28515625" style="1" customWidth="1"/>
    <col min="7422" max="7630" width="9.140625" style="1"/>
    <col min="7631" max="7631" width="39.28515625" style="1" customWidth="1"/>
    <col min="7632" max="7655" width="0" style="1" hidden="1" customWidth="1"/>
    <col min="7656" max="7658" width="13.7109375" style="1" customWidth="1"/>
    <col min="7659" max="7659" width="13.140625" style="1" customWidth="1"/>
    <col min="7660" max="7660" width="8" style="1" customWidth="1"/>
    <col min="7661" max="7664" width="0" style="1" hidden="1" customWidth="1"/>
    <col min="7665" max="7665" width="15.28515625" style="1" customWidth="1"/>
    <col min="7666" max="7669" width="0" style="1" hidden="1" customWidth="1"/>
    <col min="7670" max="7670" width="14.85546875" style="1" customWidth="1"/>
    <col min="7671" max="7671" width="14" style="1" customWidth="1"/>
    <col min="7672" max="7672" width="7" style="1" customWidth="1"/>
    <col min="7673" max="7673" width="6.85546875" style="1" customWidth="1"/>
    <col min="7674" max="7674" width="12.42578125" style="1" customWidth="1"/>
    <col min="7675" max="7675" width="8.5703125" style="1" customWidth="1"/>
    <col min="7676" max="7676" width="13.5703125" style="1" customWidth="1"/>
    <col min="7677" max="7677" width="14.28515625" style="1" customWidth="1"/>
    <col min="7678" max="7886" width="9.140625" style="1"/>
    <col min="7887" max="7887" width="39.28515625" style="1" customWidth="1"/>
    <col min="7888" max="7911" width="0" style="1" hidden="1" customWidth="1"/>
    <col min="7912" max="7914" width="13.7109375" style="1" customWidth="1"/>
    <col min="7915" max="7915" width="13.140625" style="1" customWidth="1"/>
    <col min="7916" max="7916" width="8" style="1" customWidth="1"/>
    <col min="7917" max="7920" width="0" style="1" hidden="1" customWidth="1"/>
    <col min="7921" max="7921" width="15.28515625" style="1" customWidth="1"/>
    <col min="7922" max="7925" width="0" style="1" hidden="1" customWidth="1"/>
    <col min="7926" max="7926" width="14.85546875" style="1" customWidth="1"/>
    <col min="7927" max="7927" width="14" style="1" customWidth="1"/>
    <col min="7928" max="7928" width="7" style="1" customWidth="1"/>
    <col min="7929" max="7929" width="6.85546875" style="1" customWidth="1"/>
    <col min="7930" max="7930" width="12.42578125" style="1" customWidth="1"/>
    <col min="7931" max="7931" width="8.5703125" style="1" customWidth="1"/>
    <col min="7932" max="7932" width="13.5703125" style="1" customWidth="1"/>
    <col min="7933" max="7933" width="14.28515625" style="1" customWidth="1"/>
    <col min="7934" max="8142" width="9.140625" style="1"/>
    <col min="8143" max="8143" width="39.28515625" style="1" customWidth="1"/>
    <col min="8144" max="8167" width="0" style="1" hidden="1" customWidth="1"/>
    <col min="8168" max="8170" width="13.7109375" style="1" customWidth="1"/>
    <col min="8171" max="8171" width="13.140625" style="1" customWidth="1"/>
    <col min="8172" max="8172" width="8" style="1" customWidth="1"/>
    <col min="8173" max="8176" width="0" style="1" hidden="1" customWidth="1"/>
    <col min="8177" max="8177" width="15.28515625" style="1" customWidth="1"/>
    <col min="8178" max="8181" width="0" style="1" hidden="1" customWidth="1"/>
    <col min="8182" max="8182" width="14.85546875" style="1" customWidth="1"/>
    <col min="8183" max="8183" width="14" style="1" customWidth="1"/>
    <col min="8184" max="8184" width="7" style="1" customWidth="1"/>
    <col min="8185" max="8185" width="6.85546875" style="1" customWidth="1"/>
    <col min="8186" max="8186" width="12.42578125" style="1" customWidth="1"/>
    <col min="8187" max="8187" width="8.5703125" style="1" customWidth="1"/>
    <col min="8188" max="8188" width="13.5703125" style="1" customWidth="1"/>
    <col min="8189" max="8189" width="14.28515625" style="1" customWidth="1"/>
    <col min="8190" max="8398" width="9.140625" style="1"/>
    <col min="8399" max="8399" width="39.28515625" style="1" customWidth="1"/>
    <col min="8400" max="8423" width="0" style="1" hidden="1" customWidth="1"/>
    <col min="8424" max="8426" width="13.7109375" style="1" customWidth="1"/>
    <col min="8427" max="8427" width="13.140625" style="1" customWidth="1"/>
    <col min="8428" max="8428" width="8" style="1" customWidth="1"/>
    <col min="8429" max="8432" width="0" style="1" hidden="1" customWidth="1"/>
    <col min="8433" max="8433" width="15.28515625" style="1" customWidth="1"/>
    <col min="8434" max="8437" width="0" style="1" hidden="1" customWidth="1"/>
    <col min="8438" max="8438" width="14.85546875" style="1" customWidth="1"/>
    <col min="8439" max="8439" width="14" style="1" customWidth="1"/>
    <col min="8440" max="8440" width="7" style="1" customWidth="1"/>
    <col min="8441" max="8441" width="6.85546875" style="1" customWidth="1"/>
    <col min="8442" max="8442" width="12.42578125" style="1" customWidth="1"/>
    <col min="8443" max="8443" width="8.5703125" style="1" customWidth="1"/>
    <col min="8444" max="8444" width="13.5703125" style="1" customWidth="1"/>
    <col min="8445" max="8445" width="14.28515625" style="1" customWidth="1"/>
    <col min="8446" max="8654" width="9.140625" style="1"/>
    <col min="8655" max="8655" width="39.28515625" style="1" customWidth="1"/>
    <col min="8656" max="8679" width="0" style="1" hidden="1" customWidth="1"/>
    <col min="8680" max="8682" width="13.7109375" style="1" customWidth="1"/>
    <col min="8683" max="8683" width="13.140625" style="1" customWidth="1"/>
    <col min="8684" max="8684" width="8" style="1" customWidth="1"/>
    <col min="8685" max="8688" width="0" style="1" hidden="1" customWidth="1"/>
    <col min="8689" max="8689" width="15.28515625" style="1" customWidth="1"/>
    <col min="8690" max="8693" width="0" style="1" hidden="1" customWidth="1"/>
    <col min="8694" max="8694" width="14.85546875" style="1" customWidth="1"/>
    <col min="8695" max="8695" width="14" style="1" customWidth="1"/>
    <col min="8696" max="8696" width="7" style="1" customWidth="1"/>
    <col min="8697" max="8697" width="6.85546875" style="1" customWidth="1"/>
    <col min="8698" max="8698" width="12.42578125" style="1" customWidth="1"/>
    <col min="8699" max="8699" width="8.5703125" style="1" customWidth="1"/>
    <col min="8700" max="8700" width="13.5703125" style="1" customWidth="1"/>
    <col min="8701" max="8701" width="14.28515625" style="1" customWidth="1"/>
    <col min="8702" max="8910" width="9.140625" style="1"/>
    <col min="8911" max="8911" width="39.28515625" style="1" customWidth="1"/>
    <col min="8912" max="8935" width="0" style="1" hidden="1" customWidth="1"/>
    <col min="8936" max="8938" width="13.7109375" style="1" customWidth="1"/>
    <col min="8939" max="8939" width="13.140625" style="1" customWidth="1"/>
    <col min="8940" max="8940" width="8" style="1" customWidth="1"/>
    <col min="8941" max="8944" width="0" style="1" hidden="1" customWidth="1"/>
    <col min="8945" max="8945" width="15.28515625" style="1" customWidth="1"/>
    <col min="8946" max="8949" width="0" style="1" hidden="1" customWidth="1"/>
    <col min="8950" max="8950" width="14.85546875" style="1" customWidth="1"/>
    <col min="8951" max="8951" width="14" style="1" customWidth="1"/>
    <col min="8952" max="8952" width="7" style="1" customWidth="1"/>
    <col min="8953" max="8953" width="6.85546875" style="1" customWidth="1"/>
    <col min="8954" max="8954" width="12.42578125" style="1" customWidth="1"/>
    <col min="8955" max="8955" width="8.5703125" style="1" customWidth="1"/>
    <col min="8956" max="8956" width="13.5703125" style="1" customWidth="1"/>
    <col min="8957" max="8957" width="14.28515625" style="1" customWidth="1"/>
    <col min="8958" max="9166" width="9.140625" style="1"/>
    <col min="9167" max="9167" width="39.28515625" style="1" customWidth="1"/>
    <col min="9168" max="9191" width="0" style="1" hidden="1" customWidth="1"/>
    <col min="9192" max="9194" width="13.7109375" style="1" customWidth="1"/>
    <col min="9195" max="9195" width="13.140625" style="1" customWidth="1"/>
    <col min="9196" max="9196" width="8" style="1" customWidth="1"/>
    <col min="9197" max="9200" width="0" style="1" hidden="1" customWidth="1"/>
    <col min="9201" max="9201" width="15.28515625" style="1" customWidth="1"/>
    <col min="9202" max="9205" width="0" style="1" hidden="1" customWidth="1"/>
    <col min="9206" max="9206" width="14.85546875" style="1" customWidth="1"/>
    <col min="9207" max="9207" width="14" style="1" customWidth="1"/>
    <col min="9208" max="9208" width="7" style="1" customWidth="1"/>
    <col min="9209" max="9209" width="6.85546875" style="1" customWidth="1"/>
    <col min="9210" max="9210" width="12.42578125" style="1" customWidth="1"/>
    <col min="9211" max="9211" width="8.5703125" style="1" customWidth="1"/>
    <col min="9212" max="9212" width="13.5703125" style="1" customWidth="1"/>
    <col min="9213" max="9213" width="14.28515625" style="1" customWidth="1"/>
    <col min="9214" max="9422" width="9.140625" style="1"/>
    <col min="9423" max="9423" width="39.28515625" style="1" customWidth="1"/>
    <col min="9424" max="9447" width="0" style="1" hidden="1" customWidth="1"/>
    <col min="9448" max="9450" width="13.7109375" style="1" customWidth="1"/>
    <col min="9451" max="9451" width="13.140625" style="1" customWidth="1"/>
    <col min="9452" max="9452" width="8" style="1" customWidth="1"/>
    <col min="9453" max="9456" width="0" style="1" hidden="1" customWidth="1"/>
    <col min="9457" max="9457" width="15.28515625" style="1" customWidth="1"/>
    <col min="9458" max="9461" width="0" style="1" hidden="1" customWidth="1"/>
    <col min="9462" max="9462" width="14.85546875" style="1" customWidth="1"/>
    <col min="9463" max="9463" width="14" style="1" customWidth="1"/>
    <col min="9464" max="9464" width="7" style="1" customWidth="1"/>
    <col min="9465" max="9465" width="6.85546875" style="1" customWidth="1"/>
    <col min="9466" max="9466" width="12.42578125" style="1" customWidth="1"/>
    <col min="9467" max="9467" width="8.5703125" style="1" customWidth="1"/>
    <col min="9468" max="9468" width="13.5703125" style="1" customWidth="1"/>
    <col min="9469" max="9469" width="14.28515625" style="1" customWidth="1"/>
    <col min="9470" max="9678" width="9.140625" style="1"/>
    <col min="9679" max="9679" width="39.28515625" style="1" customWidth="1"/>
    <col min="9680" max="9703" width="0" style="1" hidden="1" customWidth="1"/>
    <col min="9704" max="9706" width="13.7109375" style="1" customWidth="1"/>
    <col min="9707" max="9707" width="13.140625" style="1" customWidth="1"/>
    <col min="9708" max="9708" width="8" style="1" customWidth="1"/>
    <col min="9709" max="9712" width="0" style="1" hidden="1" customWidth="1"/>
    <col min="9713" max="9713" width="15.28515625" style="1" customWidth="1"/>
    <col min="9714" max="9717" width="0" style="1" hidden="1" customWidth="1"/>
    <col min="9718" max="9718" width="14.85546875" style="1" customWidth="1"/>
    <col min="9719" max="9719" width="14" style="1" customWidth="1"/>
    <col min="9720" max="9720" width="7" style="1" customWidth="1"/>
    <col min="9721" max="9721" width="6.85546875" style="1" customWidth="1"/>
    <col min="9722" max="9722" width="12.42578125" style="1" customWidth="1"/>
    <col min="9723" max="9723" width="8.5703125" style="1" customWidth="1"/>
    <col min="9724" max="9724" width="13.5703125" style="1" customWidth="1"/>
    <col min="9725" max="9725" width="14.28515625" style="1" customWidth="1"/>
    <col min="9726" max="9934" width="9.140625" style="1"/>
    <col min="9935" max="9935" width="39.28515625" style="1" customWidth="1"/>
    <col min="9936" max="9959" width="0" style="1" hidden="1" customWidth="1"/>
    <col min="9960" max="9962" width="13.7109375" style="1" customWidth="1"/>
    <col min="9963" max="9963" width="13.140625" style="1" customWidth="1"/>
    <col min="9964" max="9964" width="8" style="1" customWidth="1"/>
    <col min="9965" max="9968" width="0" style="1" hidden="1" customWidth="1"/>
    <col min="9969" max="9969" width="15.28515625" style="1" customWidth="1"/>
    <col min="9970" max="9973" width="0" style="1" hidden="1" customWidth="1"/>
    <col min="9974" max="9974" width="14.85546875" style="1" customWidth="1"/>
    <col min="9975" max="9975" width="14" style="1" customWidth="1"/>
    <col min="9976" max="9976" width="7" style="1" customWidth="1"/>
    <col min="9977" max="9977" width="6.85546875" style="1" customWidth="1"/>
    <col min="9978" max="9978" width="12.42578125" style="1" customWidth="1"/>
    <col min="9979" max="9979" width="8.5703125" style="1" customWidth="1"/>
    <col min="9980" max="9980" width="13.5703125" style="1" customWidth="1"/>
    <col min="9981" max="9981" width="14.28515625" style="1" customWidth="1"/>
    <col min="9982" max="10190" width="9.140625" style="1"/>
    <col min="10191" max="10191" width="39.28515625" style="1" customWidth="1"/>
    <col min="10192" max="10215" width="0" style="1" hidden="1" customWidth="1"/>
    <col min="10216" max="10218" width="13.7109375" style="1" customWidth="1"/>
    <col min="10219" max="10219" width="13.140625" style="1" customWidth="1"/>
    <col min="10220" max="10220" width="8" style="1" customWidth="1"/>
    <col min="10221" max="10224" width="0" style="1" hidden="1" customWidth="1"/>
    <col min="10225" max="10225" width="15.28515625" style="1" customWidth="1"/>
    <col min="10226" max="10229" width="0" style="1" hidden="1" customWidth="1"/>
    <col min="10230" max="10230" width="14.85546875" style="1" customWidth="1"/>
    <col min="10231" max="10231" width="14" style="1" customWidth="1"/>
    <col min="10232" max="10232" width="7" style="1" customWidth="1"/>
    <col min="10233" max="10233" width="6.85546875" style="1" customWidth="1"/>
    <col min="10234" max="10234" width="12.42578125" style="1" customWidth="1"/>
    <col min="10235" max="10235" width="8.5703125" style="1" customWidth="1"/>
    <col min="10236" max="10236" width="13.5703125" style="1" customWidth="1"/>
    <col min="10237" max="10237" width="14.28515625" style="1" customWidth="1"/>
    <col min="10238" max="10446" width="9.140625" style="1"/>
    <col min="10447" max="10447" width="39.28515625" style="1" customWidth="1"/>
    <col min="10448" max="10471" width="0" style="1" hidden="1" customWidth="1"/>
    <col min="10472" max="10474" width="13.7109375" style="1" customWidth="1"/>
    <col min="10475" max="10475" width="13.140625" style="1" customWidth="1"/>
    <col min="10476" max="10476" width="8" style="1" customWidth="1"/>
    <col min="10477" max="10480" width="0" style="1" hidden="1" customWidth="1"/>
    <col min="10481" max="10481" width="15.28515625" style="1" customWidth="1"/>
    <col min="10482" max="10485" width="0" style="1" hidden="1" customWidth="1"/>
    <col min="10486" max="10486" width="14.85546875" style="1" customWidth="1"/>
    <col min="10487" max="10487" width="14" style="1" customWidth="1"/>
    <col min="10488" max="10488" width="7" style="1" customWidth="1"/>
    <col min="10489" max="10489" width="6.85546875" style="1" customWidth="1"/>
    <col min="10490" max="10490" width="12.42578125" style="1" customWidth="1"/>
    <col min="10491" max="10491" width="8.5703125" style="1" customWidth="1"/>
    <col min="10492" max="10492" width="13.5703125" style="1" customWidth="1"/>
    <col min="10493" max="10493" width="14.28515625" style="1" customWidth="1"/>
    <col min="10494" max="10702" width="9.140625" style="1"/>
    <col min="10703" max="10703" width="39.28515625" style="1" customWidth="1"/>
    <col min="10704" max="10727" width="0" style="1" hidden="1" customWidth="1"/>
    <col min="10728" max="10730" width="13.7109375" style="1" customWidth="1"/>
    <col min="10731" max="10731" width="13.140625" style="1" customWidth="1"/>
    <col min="10732" max="10732" width="8" style="1" customWidth="1"/>
    <col min="10733" max="10736" width="0" style="1" hidden="1" customWidth="1"/>
    <col min="10737" max="10737" width="15.28515625" style="1" customWidth="1"/>
    <col min="10738" max="10741" width="0" style="1" hidden="1" customWidth="1"/>
    <col min="10742" max="10742" width="14.85546875" style="1" customWidth="1"/>
    <col min="10743" max="10743" width="14" style="1" customWidth="1"/>
    <col min="10744" max="10744" width="7" style="1" customWidth="1"/>
    <col min="10745" max="10745" width="6.85546875" style="1" customWidth="1"/>
    <col min="10746" max="10746" width="12.42578125" style="1" customWidth="1"/>
    <col min="10747" max="10747" width="8.5703125" style="1" customWidth="1"/>
    <col min="10748" max="10748" width="13.5703125" style="1" customWidth="1"/>
    <col min="10749" max="10749" width="14.28515625" style="1" customWidth="1"/>
    <col min="10750" max="10958" width="9.140625" style="1"/>
    <col min="10959" max="10959" width="39.28515625" style="1" customWidth="1"/>
    <col min="10960" max="10983" width="0" style="1" hidden="1" customWidth="1"/>
    <col min="10984" max="10986" width="13.7109375" style="1" customWidth="1"/>
    <col min="10987" max="10987" width="13.140625" style="1" customWidth="1"/>
    <col min="10988" max="10988" width="8" style="1" customWidth="1"/>
    <col min="10989" max="10992" width="0" style="1" hidden="1" customWidth="1"/>
    <col min="10993" max="10993" width="15.28515625" style="1" customWidth="1"/>
    <col min="10994" max="10997" width="0" style="1" hidden="1" customWidth="1"/>
    <col min="10998" max="10998" width="14.85546875" style="1" customWidth="1"/>
    <col min="10999" max="10999" width="14" style="1" customWidth="1"/>
    <col min="11000" max="11000" width="7" style="1" customWidth="1"/>
    <col min="11001" max="11001" width="6.85546875" style="1" customWidth="1"/>
    <col min="11002" max="11002" width="12.42578125" style="1" customWidth="1"/>
    <col min="11003" max="11003" width="8.5703125" style="1" customWidth="1"/>
    <col min="11004" max="11004" width="13.5703125" style="1" customWidth="1"/>
    <col min="11005" max="11005" width="14.28515625" style="1" customWidth="1"/>
    <col min="11006" max="11214" width="9.140625" style="1"/>
    <col min="11215" max="11215" width="39.28515625" style="1" customWidth="1"/>
    <col min="11216" max="11239" width="0" style="1" hidden="1" customWidth="1"/>
    <col min="11240" max="11242" width="13.7109375" style="1" customWidth="1"/>
    <col min="11243" max="11243" width="13.140625" style="1" customWidth="1"/>
    <col min="11244" max="11244" width="8" style="1" customWidth="1"/>
    <col min="11245" max="11248" width="0" style="1" hidden="1" customWidth="1"/>
    <col min="11249" max="11249" width="15.28515625" style="1" customWidth="1"/>
    <col min="11250" max="11253" width="0" style="1" hidden="1" customWidth="1"/>
    <col min="11254" max="11254" width="14.85546875" style="1" customWidth="1"/>
    <col min="11255" max="11255" width="14" style="1" customWidth="1"/>
    <col min="11256" max="11256" width="7" style="1" customWidth="1"/>
    <col min="11257" max="11257" width="6.85546875" style="1" customWidth="1"/>
    <col min="11258" max="11258" width="12.42578125" style="1" customWidth="1"/>
    <col min="11259" max="11259" width="8.5703125" style="1" customWidth="1"/>
    <col min="11260" max="11260" width="13.5703125" style="1" customWidth="1"/>
    <col min="11261" max="11261" width="14.28515625" style="1" customWidth="1"/>
    <col min="11262" max="11470" width="9.140625" style="1"/>
    <col min="11471" max="11471" width="39.28515625" style="1" customWidth="1"/>
    <col min="11472" max="11495" width="0" style="1" hidden="1" customWidth="1"/>
    <col min="11496" max="11498" width="13.7109375" style="1" customWidth="1"/>
    <col min="11499" max="11499" width="13.140625" style="1" customWidth="1"/>
    <col min="11500" max="11500" width="8" style="1" customWidth="1"/>
    <col min="11501" max="11504" width="0" style="1" hidden="1" customWidth="1"/>
    <col min="11505" max="11505" width="15.28515625" style="1" customWidth="1"/>
    <col min="11506" max="11509" width="0" style="1" hidden="1" customWidth="1"/>
    <col min="11510" max="11510" width="14.85546875" style="1" customWidth="1"/>
    <col min="11511" max="11511" width="14" style="1" customWidth="1"/>
    <col min="11512" max="11512" width="7" style="1" customWidth="1"/>
    <col min="11513" max="11513" width="6.85546875" style="1" customWidth="1"/>
    <col min="11514" max="11514" width="12.42578125" style="1" customWidth="1"/>
    <col min="11515" max="11515" width="8.5703125" style="1" customWidth="1"/>
    <col min="11516" max="11516" width="13.5703125" style="1" customWidth="1"/>
    <col min="11517" max="11517" width="14.28515625" style="1" customWidth="1"/>
    <col min="11518" max="11726" width="9.140625" style="1"/>
    <col min="11727" max="11727" width="39.28515625" style="1" customWidth="1"/>
    <col min="11728" max="11751" width="0" style="1" hidden="1" customWidth="1"/>
    <col min="11752" max="11754" width="13.7109375" style="1" customWidth="1"/>
    <col min="11755" max="11755" width="13.140625" style="1" customWidth="1"/>
    <col min="11756" max="11756" width="8" style="1" customWidth="1"/>
    <col min="11757" max="11760" width="0" style="1" hidden="1" customWidth="1"/>
    <col min="11761" max="11761" width="15.28515625" style="1" customWidth="1"/>
    <col min="11762" max="11765" width="0" style="1" hidden="1" customWidth="1"/>
    <col min="11766" max="11766" width="14.85546875" style="1" customWidth="1"/>
    <col min="11767" max="11767" width="14" style="1" customWidth="1"/>
    <col min="11768" max="11768" width="7" style="1" customWidth="1"/>
    <col min="11769" max="11769" width="6.85546875" style="1" customWidth="1"/>
    <col min="11770" max="11770" width="12.42578125" style="1" customWidth="1"/>
    <col min="11771" max="11771" width="8.5703125" style="1" customWidth="1"/>
    <col min="11772" max="11772" width="13.5703125" style="1" customWidth="1"/>
    <col min="11773" max="11773" width="14.28515625" style="1" customWidth="1"/>
    <col min="11774" max="11982" width="9.140625" style="1"/>
    <col min="11983" max="11983" width="39.28515625" style="1" customWidth="1"/>
    <col min="11984" max="12007" width="0" style="1" hidden="1" customWidth="1"/>
    <col min="12008" max="12010" width="13.7109375" style="1" customWidth="1"/>
    <col min="12011" max="12011" width="13.140625" style="1" customWidth="1"/>
    <col min="12012" max="12012" width="8" style="1" customWidth="1"/>
    <col min="12013" max="12016" width="0" style="1" hidden="1" customWidth="1"/>
    <col min="12017" max="12017" width="15.28515625" style="1" customWidth="1"/>
    <col min="12018" max="12021" width="0" style="1" hidden="1" customWidth="1"/>
    <col min="12022" max="12022" width="14.85546875" style="1" customWidth="1"/>
    <col min="12023" max="12023" width="14" style="1" customWidth="1"/>
    <col min="12024" max="12024" width="7" style="1" customWidth="1"/>
    <col min="12025" max="12025" width="6.85546875" style="1" customWidth="1"/>
    <col min="12026" max="12026" width="12.42578125" style="1" customWidth="1"/>
    <col min="12027" max="12027" width="8.5703125" style="1" customWidth="1"/>
    <col min="12028" max="12028" width="13.5703125" style="1" customWidth="1"/>
    <col min="12029" max="12029" width="14.28515625" style="1" customWidth="1"/>
    <col min="12030" max="12238" width="9.140625" style="1"/>
    <col min="12239" max="12239" width="39.28515625" style="1" customWidth="1"/>
    <col min="12240" max="12263" width="0" style="1" hidden="1" customWidth="1"/>
    <col min="12264" max="12266" width="13.7109375" style="1" customWidth="1"/>
    <col min="12267" max="12267" width="13.140625" style="1" customWidth="1"/>
    <col min="12268" max="12268" width="8" style="1" customWidth="1"/>
    <col min="12269" max="12272" width="0" style="1" hidden="1" customWidth="1"/>
    <col min="12273" max="12273" width="15.28515625" style="1" customWidth="1"/>
    <col min="12274" max="12277" width="0" style="1" hidden="1" customWidth="1"/>
    <col min="12278" max="12278" width="14.85546875" style="1" customWidth="1"/>
    <col min="12279" max="12279" width="14" style="1" customWidth="1"/>
    <col min="12280" max="12280" width="7" style="1" customWidth="1"/>
    <col min="12281" max="12281" width="6.85546875" style="1" customWidth="1"/>
    <col min="12282" max="12282" width="12.42578125" style="1" customWidth="1"/>
    <col min="12283" max="12283" width="8.5703125" style="1" customWidth="1"/>
    <col min="12284" max="12284" width="13.5703125" style="1" customWidth="1"/>
    <col min="12285" max="12285" width="14.28515625" style="1" customWidth="1"/>
    <col min="12286" max="12494" width="9.140625" style="1"/>
    <col min="12495" max="12495" width="39.28515625" style="1" customWidth="1"/>
    <col min="12496" max="12519" width="0" style="1" hidden="1" customWidth="1"/>
    <col min="12520" max="12522" width="13.7109375" style="1" customWidth="1"/>
    <col min="12523" max="12523" width="13.140625" style="1" customWidth="1"/>
    <col min="12524" max="12524" width="8" style="1" customWidth="1"/>
    <col min="12525" max="12528" width="0" style="1" hidden="1" customWidth="1"/>
    <col min="12529" max="12529" width="15.28515625" style="1" customWidth="1"/>
    <col min="12530" max="12533" width="0" style="1" hidden="1" customWidth="1"/>
    <col min="12534" max="12534" width="14.85546875" style="1" customWidth="1"/>
    <col min="12535" max="12535" width="14" style="1" customWidth="1"/>
    <col min="12536" max="12536" width="7" style="1" customWidth="1"/>
    <col min="12537" max="12537" width="6.85546875" style="1" customWidth="1"/>
    <col min="12538" max="12538" width="12.42578125" style="1" customWidth="1"/>
    <col min="12539" max="12539" width="8.5703125" style="1" customWidth="1"/>
    <col min="12540" max="12540" width="13.5703125" style="1" customWidth="1"/>
    <col min="12541" max="12541" width="14.28515625" style="1" customWidth="1"/>
    <col min="12542" max="12750" width="9.140625" style="1"/>
    <col min="12751" max="12751" width="39.28515625" style="1" customWidth="1"/>
    <col min="12752" max="12775" width="0" style="1" hidden="1" customWidth="1"/>
    <col min="12776" max="12778" width="13.7109375" style="1" customWidth="1"/>
    <col min="12779" max="12779" width="13.140625" style="1" customWidth="1"/>
    <col min="12780" max="12780" width="8" style="1" customWidth="1"/>
    <col min="12781" max="12784" width="0" style="1" hidden="1" customWidth="1"/>
    <col min="12785" max="12785" width="15.28515625" style="1" customWidth="1"/>
    <col min="12786" max="12789" width="0" style="1" hidden="1" customWidth="1"/>
    <col min="12790" max="12790" width="14.85546875" style="1" customWidth="1"/>
    <col min="12791" max="12791" width="14" style="1" customWidth="1"/>
    <col min="12792" max="12792" width="7" style="1" customWidth="1"/>
    <col min="12793" max="12793" width="6.85546875" style="1" customWidth="1"/>
    <col min="12794" max="12794" width="12.42578125" style="1" customWidth="1"/>
    <col min="12795" max="12795" width="8.5703125" style="1" customWidth="1"/>
    <col min="12796" max="12796" width="13.5703125" style="1" customWidth="1"/>
    <col min="12797" max="12797" width="14.28515625" style="1" customWidth="1"/>
    <col min="12798" max="13006" width="9.140625" style="1"/>
    <col min="13007" max="13007" width="39.28515625" style="1" customWidth="1"/>
    <col min="13008" max="13031" width="0" style="1" hidden="1" customWidth="1"/>
    <col min="13032" max="13034" width="13.7109375" style="1" customWidth="1"/>
    <col min="13035" max="13035" width="13.140625" style="1" customWidth="1"/>
    <col min="13036" max="13036" width="8" style="1" customWidth="1"/>
    <col min="13037" max="13040" width="0" style="1" hidden="1" customWidth="1"/>
    <col min="13041" max="13041" width="15.28515625" style="1" customWidth="1"/>
    <col min="13042" max="13045" width="0" style="1" hidden="1" customWidth="1"/>
    <col min="13046" max="13046" width="14.85546875" style="1" customWidth="1"/>
    <col min="13047" max="13047" width="14" style="1" customWidth="1"/>
    <col min="13048" max="13048" width="7" style="1" customWidth="1"/>
    <col min="13049" max="13049" width="6.85546875" style="1" customWidth="1"/>
    <col min="13050" max="13050" width="12.42578125" style="1" customWidth="1"/>
    <col min="13051" max="13051" width="8.5703125" style="1" customWidth="1"/>
    <col min="13052" max="13052" width="13.5703125" style="1" customWidth="1"/>
    <col min="13053" max="13053" width="14.28515625" style="1" customWidth="1"/>
    <col min="13054" max="13262" width="9.140625" style="1"/>
    <col min="13263" max="13263" width="39.28515625" style="1" customWidth="1"/>
    <col min="13264" max="13287" width="0" style="1" hidden="1" customWidth="1"/>
    <col min="13288" max="13290" width="13.7109375" style="1" customWidth="1"/>
    <col min="13291" max="13291" width="13.140625" style="1" customWidth="1"/>
    <col min="13292" max="13292" width="8" style="1" customWidth="1"/>
    <col min="13293" max="13296" width="0" style="1" hidden="1" customWidth="1"/>
    <col min="13297" max="13297" width="15.28515625" style="1" customWidth="1"/>
    <col min="13298" max="13301" width="0" style="1" hidden="1" customWidth="1"/>
    <col min="13302" max="13302" width="14.85546875" style="1" customWidth="1"/>
    <col min="13303" max="13303" width="14" style="1" customWidth="1"/>
    <col min="13304" max="13304" width="7" style="1" customWidth="1"/>
    <col min="13305" max="13305" width="6.85546875" style="1" customWidth="1"/>
    <col min="13306" max="13306" width="12.42578125" style="1" customWidth="1"/>
    <col min="13307" max="13307" width="8.5703125" style="1" customWidth="1"/>
    <col min="13308" max="13308" width="13.5703125" style="1" customWidth="1"/>
    <col min="13309" max="13309" width="14.28515625" style="1" customWidth="1"/>
    <col min="13310" max="13518" width="9.140625" style="1"/>
    <col min="13519" max="13519" width="39.28515625" style="1" customWidth="1"/>
    <col min="13520" max="13543" width="0" style="1" hidden="1" customWidth="1"/>
    <col min="13544" max="13546" width="13.7109375" style="1" customWidth="1"/>
    <col min="13547" max="13547" width="13.140625" style="1" customWidth="1"/>
    <col min="13548" max="13548" width="8" style="1" customWidth="1"/>
    <col min="13549" max="13552" width="0" style="1" hidden="1" customWidth="1"/>
    <col min="13553" max="13553" width="15.28515625" style="1" customWidth="1"/>
    <col min="13554" max="13557" width="0" style="1" hidden="1" customWidth="1"/>
    <col min="13558" max="13558" width="14.85546875" style="1" customWidth="1"/>
    <col min="13559" max="13559" width="14" style="1" customWidth="1"/>
    <col min="13560" max="13560" width="7" style="1" customWidth="1"/>
    <col min="13561" max="13561" width="6.85546875" style="1" customWidth="1"/>
    <col min="13562" max="13562" width="12.42578125" style="1" customWidth="1"/>
    <col min="13563" max="13563" width="8.5703125" style="1" customWidth="1"/>
    <col min="13564" max="13564" width="13.5703125" style="1" customWidth="1"/>
    <col min="13565" max="13565" width="14.28515625" style="1" customWidth="1"/>
    <col min="13566" max="13774" width="9.140625" style="1"/>
    <col min="13775" max="13775" width="39.28515625" style="1" customWidth="1"/>
    <col min="13776" max="13799" width="0" style="1" hidden="1" customWidth="1"/>
    <col min="13800" max="13802" width="13.7109375" style="1" customWidth="1"/>
    <col min="13803" max="13803" width="13.140625" style="1" customWidth="1"/>
    <col min="13804" max="13804" width="8" style="1" customWidth="1"/>
    <col min="13805" max="13808" width="0" style="1" hidden="1" customWidth="1"/>
    <col min="13809" max="13809" width="15.28515625" style="1" customWidth="1"/>
    <col min="13810" max="13813" width="0" style="1" hidden="1" customWidth="1"/>
    <col min="13814" max="13814" width="14.85546875" style="1" customWidth="1"/>
    <col min="13815" max="13815" width="14" style="1" customWidth="1"/>
    <col min="13816" max="13816" width="7" style="1" customWidth="1"/>
    <col min="13817" max="13817" width="6.85546875" style="1" customWidth="1"/>
    <col min="13818" max="13818" width="12.42578125" style="1" customWidth="1"/>
    <col min="13819" max="13819" width="8.5703125" style="1" customWidth="1"/>
    <col min="13820" max="13820" width="13.5703125" style="1" customWidth="1"/>
    <col min="13821" max="13821" width="14.28515625" style="1" customWidth="1"/>
    <col min="13822" max="14030" width="9.140625" style="1"/>
    <col min="14031" max="14031" width="39.28515625" style="1" customWidth="1"/>
    <col min="14032" max="14055" width="0" style="1" hidden="1" customWidth="1"/>
    <col min="14056" max="14058" width="13.7109375" style="1" customWidth="1"/>
    <col min="14059" max="14059" width="13.140625" style="1" customWidth="1"/>
    <col min="14060" max="14060" width="8" style="1" customWidth="1"/>
    <col min="14061" max="14064" width="0" style="1" hidden="1" customWidth="1"/>
    <col min="14065" max="14065" width="15.28515625" style="1" customWidth="1"/>
    <col min="14066" max="14069" width="0" style="1" hidden="1" customWidth="1"/>
    <col min="14070" max="14070" width="14.85546875" style="1" customWidth="1"/>
    <col min="14071" max="14071" width="14" style="1" customWidth="1"/>
    <col min="14072" max="14072" width="7" style="1" customWidth="1"/>
    <col min="14073" max="14073" width="6.85546875" style="1" customWidth="1"/>
    <col min="14074" max="14074" width="12.42578125" style="1" customWidth="1"/>
    <col min="14075" max="14075" width="8.5703125" style="1" customWidth="1"/>
    <col min="14076" max="14076" width="13.5703125" style="1" customWidth="1"/>
    <col min="14077" max="14077" width="14.28515625" style="1" customWidth="1"/>
    <col min="14078" max="14286" width="9.140625" style="1"/>
    <col min="14287" max="14287" width="39.28515625" style="1" customWidth="1"/>
    <col min="14288" max="14311" width="0" style="1" hidden="1" customWidth="1"/>
    <col min="14312" max="14314" width="13.7109375" style="1" customWidth="1"/>
    <col min="14315" max="14315" width="13.140625" style="1" customWidth="1"/>
    <col min="14316" max="14316" width="8" style="1" customWidth="1"/>
    <col min="14317" max="14320" width="0" style="1" hidden="1" customWidth="1"/>
    <col min="14321" max="14321" width="15.28515625" style="1" customWidth="1"/>
    <col min="14322" max="14325" width="0" style="1" hidden="1" customWidth="1"/>
    <col min="14326" max="14326" width="14.85546875" style="1" customWidth="1"/>
    <col min="14327" max="14327" width="14" style="1" customWidth="1"/>
    <col min="14328" max="14328" width="7" style="1" customWidth="1"/>
    <col min="14329" max="14329" width="6.85546875" style="1" customWidth="1"/>
    <col min="14330" max="14330" width="12.42578125" style="1" customWidth="1"/>
    <col min="14331" max="14331" width="8.5703125" style="1" customWidth="1"/>
    <col min="14332" max="14332" width="13.5703125" style="1" customWidth="1"/>
    <col min="14333" max="14333" width="14.28515625" style="1" customWidth="1"/>
    <col min="14334" max="14542" width="9.140625" style="1"/>
    <col min="14543" max="14543" width="39.28515625" style="1" customWidth="1"/>
    <col min="14544" max="14567" width="0" style="1" hidden="1" customWidth="1"/>
    <col min="14568" max="14570" width="13.7109375" style="1" customWidth="1"/>
    <col min="14571" max="14571" width="13.140625" style="1" customWidth="1"/>
    <col min="14572" max="14572" width="8" style="1" customWidth="1"/>
    <col min="14573" max="14576" width="0" style="1" hidden="1" customWidth="1"/>
    <col min="14577" max="14577" width="15.28515625" style="1" customWidth="1"/>
    <col min="14578" max="14581" width="0" style="1" hidden="1" customWidth="1"/>
    <col min="14582" max="14582" width="14.85546875" style="1" customWidth="1"/>
    <col min="14583" max="14583" width="14" style="1" customWidth="1"/>
    <col min="14584" max="14584" width="7" style="1" customWidth="1"/>
    <col min="14585" max="14585" width="6.85546875" style="1" customWidth="1"/>
    <col min="14586" max="14586" width="12.42578125" style="1" customWidth="1"/>
    <col min="14587" max="14587" width="8.5703125" style="1" customWidth="1"/>
    <col min="14588" max="14588" width="13.5703125" style="1" customWidth="1"/>
    <col min="14589" max="14589" width="14.28515625" style="1" customWidth="1"/>
    <col min="14590" max="14798" width="9.140625" style="1"/>
    <col min="14799" max="14799" width="39.28515625" style="1" customWidth="1"/>
    <col min="14800" max="14823" width="0" style="1" hidden="1" customWidth="1"/>
    <col min="14824" max="14826" width="13.7109375" style="1" customWidth="1"/>
    <col min="14827" max="14827" width="13.140625" style="1" customWidth="1"/>
    <col min="14828" max="14828" width="8" style="1" customWidth="1"/>
    <col min="14829" max="14832" width="0" style="1" hidden="1" customWidth="1"/>
    <col min="14833" max="14833" width="15.28515625" style="1" customWidth="1"/>
    <col min="14834" max="14837" width="0" style="1" hidden="1" customWidth="1"/>
    <col min="14838" max="14838" width="14.85546875" style="1" customWidth="1"/>
    <col min="14839" max="14839" width="14" style="1" customWidth="1"/>
    <col min="14840" max="14840" width="7" style="1" customWidth="1"/>
    <col min="14841" max="14841" width="6.85546875" style="1" customWidth="1"/>
    <col min="14842" max="14842" width="12.42578125" style="1" customWidth="1"/>
    <col min="14843" max="14843" width="8.5703125" style="1" customWidth="1"/>
    <col min="14844" max="14844" width="13.5703125" style="1" customWidth="1"/>
    <col min="14845" max="14845" width="14.28515625" style="1" customWidth="1"/>
    <col min="14846" max="15054" width="9.140625" style="1"/>
    <col min="15055" max="15055" width="39.28515625" style="1" customWidth="1"/>
    <col min="15056" max="15079" width="0" style="1" hidden="1" customWidth="1"/>
    <col min="15080" max="15082" width="13.7109375" style="1" customWidth="1"/>
    <col min="15083" max="15083" width="13.140625" style="1" customWidth="1"/>
    <col min="15084" max="15084" width="8" style="1" customWidth="1"/>
    <col min="15085" max="15088" width="0" style="1" hidden="1" customWidth="1"/>
    <col min="15089" max="15089" width="15.28515625" style="1" customWidth="1"/>
    <col min="15090" max="15093" width="0" style="1" hidden="1" customWidth="1"/>
    <col min="15094" max="15094" width="14.85546875" style="1" customWidth="1"/>
    <col min="15095" max="15095" width="14" style="1" customWidth="1"/>
    <col min="15096" max="15096" width="7" style="1" customWidth="1"/>
    <col min="15097" max="15097" width="6.85546875" style="1" customWidth="1"/>
    <col min="15098" max="15098" width="12.42578125" style="1" customWidth="1"/>
    <col min="15099" max="15099" width="8.5703125" style="1" customWidth="1"/>
    <col min="15100" max="15100" width="13.5703125" style="1" customWidth="1"/>
    <col min="15101" max="15101" width="14.28515625" style="1" customWidth="1"/>
    <col min="15102" max="15310" width="9.140625" style="1"/>
    <col min="15311" max="15311" width="39.28515625" style="1" customWidth="1"/>
    <col min="15312" max="15335" width="0" style="1" hidden="1" customWidth="1"/>
    <col min="15336" max="15338" width="13.7109375" style="1" customWidth="1"/>
    <col min="15339" max="15339" width="13.140625" style="1" customWidth="1"/>
    <col min="15340" max="15340" width="8" style="1" customWidth="1"/>
    <col min="15341" max="15344" width="0" style="1" hidden="1" customWidth="1"/>
    <col min="15345" max="15345" width="15.28515625" style="1" customWidth="1"/>
    <col min="15346" max="15349" width="0" style="1" hidden="1" customWidth="1"/>
    <col min="15350" max="15350" width="14.85546875" style="1" customWidth="1"/>
    <col min="15351" max="15351" width="14" style="1" customWidth="1"/>
    <col min="15352" max="15352" width="7" style="1" customWidth="1"/>
    <col min="15353" max="15353" width="6.85546875" style="1" customWidth="1"/>
    <col min="15354" max="15354" width="12.42578125" style="1" customWidth="1"/>
    <col min="15355" max="15355" width="8.5703125" style="1" customWidth="1"/>
    <col min="15356" max="15356" width="13.5703125" style="1" customWidth="1"/>
    <col min="15357" max="15357" width="14.28515625" style="1" customWidth="1"/>
    <col min="15358" max="15566" width="9.140625" style="1"/>
    <col min="15567" max="15567" width="39.28515625" style="1" customWidth="1"/>
    <col min="15568" max="15591" width="0" style="1" hidden="1" customWidth="1"/>
    <col min="15592" max="15594" width="13.7109375" style="1" customWidth="1"/>
    <col min="15595" max="15595" width="13.140625" style="1" customWidth="1"/>
    <col min="15596" max="15596" width="8" style="1" customWidth="1"/>
    <col min="15597" max="15600" width="0" style="1" hidden="1" customWidth="1"/>
    <col min="15601" max="15601" width="15.28515625" style="1" customWidth="1"/>
    <col min="15602" max="15605" width="0" style="1" hidden="1" customWidth="1"/>
    <col min="15606" max="15606" width="14.85546875" style="1" customWidth="1"/>
    <col min="15607" max="15607" width="14" style="1" customWidth="1"/>
    <col min="15608" max="15608" width="7" style="1" customWidth="1"/>
    <col min="15609" max="15609" width="6.85546875" style="1" customWidth="1"/>
    <col min="15610" max="15610" width="12.42578125" style="1" customWidth="1"/>
    <col min="15611" max="15611" width="8.5703125" style="1" customWidth="1"/>
    <col min="15612" max="15612" width="13.5703125" style="1" customWidth="1"/>
    <col min="15613" max="15613" width="14.28515625" style="1" customWidth="1"/>
    <col min="15614" max="15822" width="9.140625" style="1"/>
    <col min="15823" max="15823" width="39.28515625" style="1" customWidth="1"/>
    <col min="15824" max="15847" width="0" style="1" hidden="1" customWidth="1"/>
    <col min="15848" max="15850" width="13.7109375" style="1" customWidth="1"/>
    <col min="15851" max="15851" width="13.140625" style="1" customWidth="1"/>
    <col min="15852" max="15852" width="8" style="1" customWidth="1"/>
    <col min="15853" max="15856" width="0" style="1" hidden="1" customWidth="1"/>
    <col min="15857" max="15857" width="15.28515625" style="1" customWidth="1"/>
    <col min="15858" max="15861" width="0" style="1" hidden="1" customWidth="1"/>
    <col min="15862" max="15862" width="14.85546875" style="1" customWidth="1"/>
    <col min="15863" max="15863" width="14" style="1" customWidth="1"/>
    <col min="15864" max="15864" width="7" style="1" customWidth="1"/>
    <col min="15865" max="15865" width="6.85546875" style="1" customWidth="1"/>
    <col min="15866" max="15866" width="12.42578125" style="1" customWidth="1"/>
    <col min="15867" max="15867" width="8.5703125" style="1" customWidth="1"/>
    <col min="15868" max="15868" width="13.5703125" style="1" customWidth="1"/>
    <col min="15869" max="15869" width="14.28515625" style="1" customWidth="1"/>
    <col min="15870" max="16078" width="9.140625" style="1"/>
    <col min="16079" max="16079" width="39.28515625" style="1" customWidth="1"/>
    <col min="16080" max="16103" width="0" style="1" hidden="1" customWidth="1"/>
    <col min="16104" max="16106" width="13.7109375" style="1" customWidth="1"/>
    <col min="16107" max="16107" width="13.140625" style="1" customWidth="1"/>
    <col min="16108" max="16108" width="8" style="1" customWidth="1"/>
    <col min="16109" max="16112" width="0" style="1" hidden="1" customWidth="1"/>
    <col min="16113" max="16113" width="15.28515625" style="1" customWidth="1"/>
    <col min="16114" max="16117" width="0" style="1" hidden="1" customWidth="1"/>
    <col min="16118" max="16118" width="14.85546875" style="1" customWidth="1"/>
    <col min="16119" max="16119" width="14" style="1" customWidth="1"/>
    <col min="16120" max="16120" width="7" style="1" customWidth="1"/>
    <col min="16121" max="16121" width="6.85546875" style="1" customWidth="1"/>
    <col min="16122" max="16122" width="12.42578125" style="1" customWidth="1"/>
    <col min="16123" max="16123" width="8.5703125" style="1" customWidth="1"/>
    <col min="16124" max="16124" width="13.5703125" style="1" customWidth="1"/>
    <col min="16125" max="16125" width="14.28515625" style="1" customWidth="1"/>
    <col min="16126" max="16384" width="9.140625" style="1"/>
  </cols>
  <sheetData>
    <row r="2" spans="1:14" x14ac:dyDescent="0.25">
      <c r="A2" s="137" t="s">
        <v>27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4" x14ac:dyDescent="0.25">
      <c r="A3" s="135" t="s">
        <v>50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4" x14ac:dyDescent="0.25">
      <c r="A4" s="136"/>
      <c r="B4" s="136"/>
      <c r="C4" s="136"/>
      <c r="D4" s="136"/>
      <c r="E4" s="136"/>
      <c r="F4" s="136"/>
      <c r="G4" s="73"/>
      <c r="H4" s="73"/>
      <c r="I4" s="73"/>
      <c r="J4" s="73"/>
      <c r="K4" s="73"/>
    </row>
    <row r="5" spans="1:14" x14ac:dyDescent="0.25">
      <c r="M5" s="20" t="s">
        <v>2</v>
      </c>
    </row>
    <row r="6" spans="1:14" s="4" customFormat="1" ht="47.25" x14ac:dyDescent="0.25">
      <c r="A6" s="22"/>
      <c r="B6" s="5" t="s">
        <v>0</v>
      </c>
      <c r="C6" s="23" t="s">
        <v>26</v>
      </c>
      <c r="D6" s="5" t="s">
        <v>32</v>
      </c>
      <c r="E6" s="5" t="s">
        <v>34</v>
      </c>
      <c r="F6" s="5" t="s">
        <v>3</v>
      </c>
      <c r="G6" s="26" t="s">
        <v>29</v>
      </c>
      <c r="H6" s="5" t="s">
        <v>35</v>
      </c>
      <c r="I6" s="27" t="s">
        <v>33</v>
      </c>
      <c r="J6" s="26" t="s">
        <v>30</v>
      </c>
      <c r="K6" s="26" t="s">
        <v>31</v>
      </c>
      <c r="L6" s="24" t="s">
        <v>1</v>
      </c>
      <c r="M6" s="24" t="s">
        <v>25</v>
      </c>
      <c r="N6" s="74"/>
    </row>
    <row r="7" spans="1:14" s="15" customFormat="1" hidden="1" x14ac:dyDescent="0.25">
      <c r="A7" s="14" t="s">
        <v>4</v>
      </c>
      <c r="B7" s="13">
        <f>B8+B9+B10+B12+B14+B17+B18+B19+B21+B22+B23+B24+B25+B26+B27+B28</f>
        <v>241358.19999999998</v>
      </c>
      <c r="C7" s="13">
        <f>C8+C9+C10+C12+C14+C17+C18+C19+C20+C21+C22+C23+C24+C25+C26+C27+C28</f>
        <v>3809.4810000000002</v>
      </c>
      <c r="D7" s="13">
        <f>D8+D9+D10+D12+D14+D17+D18+D19+D22+D23+D24+D25+D26+D27+D28</f>
        <v>291419.09999999998</v>
      </c>
      <c r="E7" s="13">
        <f t="shared" ref="E7:M7" si="0">E8+E9+E10+E12+E14+E17+E18+E19+E22+E23+E24+E25+E26+E27+E28</f>
        <v>199396.80000000008</v>
      </c>
      <c r="F7" s="13" t="e">
        <f t="shared" si="0"/>
        <v>#DIV/0!</v>
      </c>
      <c r="G7" s="13">
        <f t="shared" si="0"/>
        <v>39180.1</v>
      </c>
      <c r="H7" s="13">
        <f t="shared" si="0"/>
        <v>238576.90000000008</v>
      </c>
      <c r="I7" s="13">
        <f t="shared" si="0"/>
        <v>0</v>
      </c>
      <c r="J7" s="13">
        <f t="shared" si="0"/>
        <v>23440.7</v>
      </c>
      <c r="K7" s="13">
        <f t="shared" si="0"/>
        <v>24546.1</v>
      </c>
      <c r="L7" s="13">
        <f t="shared" si="0"/>
        <v>286563.7</v>
      </c>
      <c r="M7" s="13">
        <f t="shared" si="0"/>
        <v>4855.3999999999742</v>
      </c>
      <c r="N7" s="19"/>
    </row>
    <row r="8" spans="1:14" hidden="1" x14ac:dyDescent="0.25">
      <c r="A8" s="17" t="s">
        <v>5</v>
      </c>
      <c r="B8" s="8">
        <v>170292.1</v>
      </c>
      <c r="C8" s="8">
        <f>789.244+1885.823</f>
        <v>2675.067</v>
      </c>
      <c r="D8" s="8">
        <v>209913.3</v>
      </c>
      <c r="E8" s="8">
        <v>141053.70000000001</v>
      </c>
      <c r="F8" s="13">
        <f t="shared" ref="F8:F31" si="1">E8/D8*100</f>
        <v>67.196170990594695</v>
      </c>
      <c r="G8" s="7">
        <f>21756.1+12030.5-840</f>
        <v>32946.6</v>
      </c>
      <c r="H8" s="13">
        <f t="shared" ref="H8:H28" si="2">E8+G8</f>
        <v>174000.30000000002</v>
      </c>
      <c r="I8" s="7"/>
      <c r="J8" s="7">
        <v>21833.5</v>
      </c>
      <c r="K8" s="7">
        <v>23096.5</v>
      </c>
      <c r="L8" s="8">
        <f>E8+G8+J8+K8</f>
        <v>218930.30000000002</v>
      </c>
      <c r="M8" s="12">
        <f>D8-L8</f>
        <v>-9017.0000000000291</v>
      </c>
      <c r="N8" s="19"/>
    </row>
    <row r="9" spans="1:14" hidden="1" x14ac:dyDescent="0.25">
      <c r="A9" s="17" t="s">
        <v>6</v>
      </c>
      <c r="B9" s="8">
        <v>257.8</v>
      </c>
      <c r="C9" s="8"/>
      <c r="D9" s="8">
        <v>148</v>
      </c>
      <c r="E9" s="8">
        <v>76.7</v>
      </c>
      <c r="F9" s="13">
        <f t="shared" si="1"/>
        <v>51.824324324324323</v>
      </c>
      <c r="G9" s="7"/>
      <c r="H9" s="13">
        <f t="shared" si="2"/>
        <v>76.7</v>
      </c>
      <c r="I9" s="7"/>
      <c r="J9" s="7"/>
      <c r="K9" s="7"/>
      <c r="L9" s="8">
        <f>E9+G9+J9+K9</f>
        <v>76.7</v>
      </c>
      <c r="M9" s="12">
        <f t="shared" ref="M9:M28" si="3">D9-L9</f>
        <v>71.3</v>
      </c>
      <c r="N9" s="19"/>
    </row>
    <row r="10" spans="1:14" hidden="1" x14ac:dyDescent="0.25">
      <c r="A10" s="17" t="s">
        <v>7</v>
      </c>
      <c r="B10" s="8">
        <v>1031.0999999999999</v>
      </c>
      <c r="C10" s="8">
        <f>50.477+95.952</f>
        <v>146.429</v>
      </c>
      <c r="D10" s="8">
        <v>1092.2</v>
      </c>
      <c r="E10" s="8">
        <v>677.4</v>
      </c>
      <c r="F10" s="13">
        <f t="shared" si="1"/>
        <v>62.021607764145756</v>
      </c>
      <c r="G10" s="7">
        <v>96</v>
      </c>
      <c r="H10" s="13">
        <f t="shared" si="2"/>
        <v>773.4</v>
      </c>
      <c r="I10" s="7"/>
      <c r="J10" s="7"/>
      <c r="K10" s="7"/>
      <c r="L10" s="8">
        <f t="shared" ref="L10:L74" si="4">E10+G10+J10+K10</f>
        <v>773.4</v>
      </c>
      <c r="M10" s="12">
        <f t="shared" si="3"/>
        <v>318.80000000000007</v>
      </c>
      <c r="N10" s="19"/>
    </row>
    <row r="11" spans="1:14" x14ac:dyDescent="0.25">
      <c r="A11" s="17" t="s">
        <v>99</v>
      </c>
      <c r="B11" s="8">
        <f>B12+B14</f>
        <v>14083.1</v>
      </c>
      <c r="C11" s="8">
        <f t="shared" ref="C11:M11" si="5">C12+C14</f>
        <v>105.251</v>
      </c>
      <c r="D11" s="8">
        <f t="shared" si="5"/>
        <v>15447.1</v>
      </c>
      <c r="E11" s="8">
        <f t="shared" si="5"/>
        <v>10549.300000000001</v>
      </c>
      <c r="F11" s="8">
        <f t="shared" si="5"/>
        <v>155.84596153011304</v>
      </c>
      <c r="G11" s="8">
        <f t="shared" si="5"/>
        <v>1841.0000000000002</v>
      </c>
      <c r="H11" s="8">
        <f t="shared" si="5"/>
        <v>12390.300000000001</v>
      </c>
      <c r="I11" s="8">
        <f t="shared" si="5"/>
        <v>0</v>
      </c>
      <c r="J11" s="8">
        <f t="shared" si="5"/>
        <v>1607.2</v>
      </c>
      <c r="K11" s="8">
        <f t="shared" si="5"/>
        <v>1449.6</v>
      </c>
      <c r="L11" s="8">
        <f t="shared" si="5"/>
        <v>15447.100000000002</v>
      </c>
      <c r="M11" s="8">
        <f t="shared" si="5"/>
        <v>0</v>
      </c>
      <c r="N11" s="19"/>
    </row>
    <row r="12" spans="1:14" x14ac:dyDescent="0.25">
      <c r="A12" s="17" t="s">
        <v>8</v>
      </c>
      <c r="B12" s="8">
        <v>477.6</v>
      </c>
      <c r="C12" s="8">
        <v>38.07</v>
      </c>
      <c r="D12" s="8">
        <v>442.6</v>
      </c>
      <c r="E12" s="8">
        <v>390.1</v>
      </c>
      <c r="F12" s="13">
        <f t="shared" si="1"/>
        <v>88.138273836421149</v>
      </c>
      <c r="G12" s="7">
        <v>52.5</v>
      </c>
      <c r="H12" s="13">
        <f>E12+G12</f>
        <v>442.6</v>
      </c>
      <c r="I12" s="7"/>
      <c r="J12" s="7"/>
      <c r="K12" s="7"/>
      <c r="L12" s="8">
        <f t="shared" si="4"/>
        <v>442.6</v>
      </c>
      <c r="M12" s="12">
        <f t="shared" si="3"/>
        <v>0</v>
      </c>
      <c r="N12" s="19"/>
    </row>
    <row r="13" spans="1:14" x14ac:dyDescent="0.25">
      <c r="A13" s="18" t="s">
        <v>9</v>
      </c>
      <c r="B13" s="8">
        <v>477.6</v>
      </c>
      <c r="C13" s="8">
        <v>38.07</v>
      </c>
      <c r="D13" s="8">
        <v>442.6</v>
      </c>
      <c r="E13" s="8">
        <v>390.1</v>
      </c>
      <c r="F13" s="13">
        <f t="shared" si="1"/>
        <v>88.138273836421149</v>
      </c>
      <c r="G13" s="7">
        <f>56.9-4.4</f>
        <v>52.5</v>
      </c>
      <c r="H13" s="13">
        <f t="shared" si="2"/>
        <v>442.6</v>
      </c>
      <c r="I13" s="7"/>
      <c r="J13" s="7"/>
      <c r="K13" s="7"/>
      <c r="L13" s="8">
        <f t="shared" si="4"/>
        <v>442.6</v>
      </c>
      <c r="M13" s="12">
        <f t="shared" si="3"/>
        <v>0</v>
      </c>
      <c r="N13" s="19"/>
    </row>
    <row r="14" spans="1:14" x14ac:dyDescent="0.25">
      <c r="A14" s="17" t="s">
        <v>10</v>
      </c>
      <c r="B14" s="56">
        <v>13605.5</v>
      </c>
      <c r="C14" s="7">
        <f t="shared" ref="C14:K14" si="6">+C15+C16</f>
        <v>67.180999999999997</v>
      </c>
      <c r="D14" s="7">
        <f t="shared" si="6"/>
        <v>15004.5</v>
      </c>
      <c r="E14" s="7">
        <f t="shared" si="6"/>
        <v>10159.200000000001</v>
      </c>
      <c r="F14" s="13">
        <f t="shared" si="1"/>
        <v>67.707687693691895</v>
      </c>
      <c r="G14" s="7">
        <f t="shared" si="6"/>
        <v>1788.5000000000002</v>
      </c>
      <c r="H14" s="13">
        <f t="shared" si="2"/>
        <v>11947.7</v>
      </c>
      <c r="I14" s="7">
        <f t="shared" si="6"/>
        <v>0</v>
      </c>
      <c r="J14" s="7">
        <f t="shared" si="6"/>
        <v>1607.2</v>
      </c>
      <c r="K14" s="7">
        <f t="shared" si="6"/>
        <v>1449.6</v>
      </c>
      <c r="L14" s="8">
        <f t="shared" si="4"/>
        <v>15004.500000000002</v>
      </c>
      <c r="M14" s="12">
        <f t="shared" si="3"/>
        <v>0</v>
      </c>
      <c r="N14" s="19"/>
    </row>
    <row r="15" spans="1:14" x14ac:dyDescent="0.25">
      <c r="A15" s="18" t="s">
        <v>11</v>
      </c>
      <c r="B15" s="8">
        <v>10071.700000000001</v>
      </c>
      <c r="C15" s="8">
        <f>40.231+26.95</f>
        <v>67.180999999999997</v>
      </c>
      <c r="D15" s="8">
        <f>11493.3-96.6+92.7</f>
        <v>11489.4</v>
      </c>
      <c r="E15" s="8">
        <v>7108</v>
      </c>
      <c r="F15" s="13">
        <f t="shared" si="1"/>
        <v>61.865719706860233</v>
      </c>
      <c r="G15" s="7">
        <f>1264.9+4.4+55.3</f>
        <v>1324.6000000000001</v>
      </c>
      <c r="H15" s="13">
        <f t="shared" si="2"/>
        <v>8432.6</v>
      </c>
      <c r="I15" s="7"/>
      <c r="J15" s="7">
        <f>744.6+862.6</f>
        <v>1607.2</v>
      </c>
      <c r="K15" s="7">
        <f>645.5+804.1</f>
        <v>1449.6</v>
      </c>
      <c r="L15" s="8">
        <f>E15+G15+J15+K15</f>
        <v>11489.400000000001</v>
      </c>
      <c r="M15" s="12">
        <f t="shared" si="3"/>
        <v>0</v>
      </c>
      <c r="N15" s="19"/>
    </row>
    <row r="16" spans="1:14" x14ac:dyDescent="0.25">
      <c r="A16" s="18" t="s">
        <v>12</v>
      </c>
      <c r="B16" s="8">
        <v>3533.8</v>
      </c>
      <c r="C16" s="8"/>
      <c r="D16" s="8">
        <v>3515.1</v>
      </c>
      <c r="E16" s="8">
        <v>3051.2</v>
      </c>
      <c r="F16" s="13">
        <f t="shared" si="1"/>
        <v>86.802651418167329</v>
      </c>
      <c r="G16" s="7">
        <f>519.2-55.3</f>
        <v>463.90000000000003</v>
      </c>
      <c r="H16" s="13">
        <f t="shared" si="2"/>
        <v>3515.1</v>
      </c>
      <c r="I16" s="7"/>
      <c r="J16" s="7"/>
      <c r="K16" s="7"/>
      <c r="L16" s="8">
        <f>E16+G16+J16+K16</f>
        <v>3515.1</v>
      </c>
      <c r="M16" s="12">
        <f>D16-L16</f>
        <v>0</v>
      </c>
      <c r="N16" s="19"/>
    </row>
    <row r="17" spans="1:14" hidden="1" x14ac:dyDescent="0.25">
      <c r="A17" s="17" t="s">
        <v>13</v>
      </c>
      <c r="B17" s="8"/>
      <c r="C17" s="8"/>
      <c r="D17" s="8"/>
      <c r="E17" s="8"/>
      <c r="F17" s="13" t="e">
        <f t="shared" si="1"/>
        <v>#DIV/0!</v>
      </c>
      <c r="G17" s="7"/>
      <c r="H17" s="13">
        <f t="shared" si="2"/>
        <v>0</v>
      </c>
      <c r="I17" s="7"/>
      <c r="J17" s="7"/>
      <c r="K17" s="7"/>
      <c r="L17" s="8">
        <f t="shared" si="4"/>
        <v>0</v>
      </c>
      <c r="M17" s="12">
        <f t="shared" si="3"/>
        <v>0</v>
      </c>
      <c r="N17" s="19"/>
    </row>
    <row r="18" spans="1:14" hidden="1" x14ac:dyDescent="0.25">
      <c r="A18" s="17" t="s">
        <v>14</v>
      </c>
      <c r="B18" s="8">
        <v>1172.4000000000001</v>
      </c>
      <c r="C18" s="8"/>
      <c r="D18" s="8">
        <f>2660.3+96.6</f>
        <v>2756.9</v>
      </c>
      <c r="E18" s="8">
        <v>2162.6999999999998</v>
      </c>
      <c r="F18" s="13">
        <f t="shared" si="1"/>
        <v>78.446806195364346</v>
      </c>
      <c r="G18" s="7"/>
      <c r="H18" s="13">
        <f t="shared" si="2"/>
        <v>2162.6999999999998</v>
      </c>
      <c r="I18" s="7"/>
      <c r="J18" s="7"/>
      <c r="K18" s="7"/>
      <c r="L18" s="8">
        <f t="shared" si="4"/>
        <v>2162.6999999999998</v>
      </c>
      <c r="M18" s="12">
        <f t="shared" si="3"/>
        <v>594.20000000000027</v>
      </c>
      <c r="N18" s="19"/>
    </row>
    <row r="19" spans="1:14" hidden="1" x14ac:dyDescent="0.25">
      <c r="A19" s="17" t="s">
        <v>15</v>
      </c>
      <c r="B19" s="8">
        <v>5031.6000000000004</v>
      </c>
      <c r="C19" s="8">
        <f>61.834+114.9</f>
        <v>176.73400000000001</v>
      </c>
      <c r="D19" s="8">
        <v>3507.2</v>
      </c>
      <c r="E19" s="8">
        <v>2740.9</v>
      </c>
      <c r="F19" s="13">
        <f t="shared" si="1"/>
        <v>78.150661496350367</v>
      </c>
      <c r="G19" s="7">
        <v>180.7</v>
      </c>
      <c r="H19" s="13">
        <f t="shared" si="2"/>
        <v>2921.6</v>
      </c>
      <c r="I19" s="7"/>
      <c r="J19" s="7"/>
      <c r="K19" s="7"/>
      <c r="L19" s="8">
        <f t="shared" si="4"/>
        <v>2921.6</v>
      </c>
      <c r="M19" s="12">
        <f t="shared" si="3"/>
        <v>585.59999999999991</v>
      </c>
      <c r="N19" s="19"/>
    </row>
    <row r="20" spans="1:14" hidden="1" x14ac:dyDescent="0.25">
      <c r="A20" s="17" t="s">
        <v>16</v>
      </c>
      <c r="B20" s="8">
        <v>305.2</v>
      </c>
      <c r="C20" s="8"/>
      <c r="D20" s="8">
        <v>200</v>
      </c>
      <c r="E20" s="8">
        <v>180</v>
      </c>
      <c r="F20" s="13">
        <f t="shared" si="1"/>
        <v>90</v>
      </c>
      <c r="G20" s="7"/>
      <c r="H20" s="13">
        <f t="shared" si="2"/>
        <v>180</v>
      </c>
      <c r="I20" s="7"/>
      <c r="J20" s="7"/>
      <c r="K20" s="7"/>
      <c r="L20" s="8">
        <f t="shared" si="4"/>
        <v>180</v>
      </c>
      <c r="M20" s="12">
        <f t="shared" si="3"/>
        <v>20</v>
      </c>
      <c r="N20" s="19"/>
    </row>
    <row r="21" spans="1:14" hidden="1" x14ac:dyDescent="0.25">
      <c r="A21" s="17" t="s">
        <v>17</v>
      </c>
      <c r="B21" s="57"/>
      <c r="C21" s="8"/>
      <c r="D21" s="8">
        <v>132</v>
      </c>
      <c r="E21" s="8">
        <v>132</v>
      </c>
      <c r="F21" s="13">
        <f t="shared" si="1"/>
        <v>100</v>
      </c>
      <c r="G21" s="7"/>
      <c r="H21" s="13">
        <f t="shared" si="2"/>
        <v>132</v>
      </c>
      <c r="I21" s="7"/>
      <c r="J21" s="7"/>
      <c r="K21" s="7"/>
      <c r="L21" s="8">
        <f t="shared" si="4"/>
        <v>132</v>
      </c>
      <c r="M21" s="12">
        <f t="shared" si="3"/>
        <v>0</v>
      </c>
      <c r="N21" s="19"/>
    </row>
    <row r="22" spans="1:14" hidden="1" x14ac:dyDescent="0.25">
      <c r="A22" s="17" t="s">
        <v>18</v>
      </c>
      <c r="B22" s="57"/>
      <c r="C22" s="8"/>
      <c r="D22" s="8"/>
      <c r="E22" s="8"/>
      <c r="F22" s="13" t="e">
        <f t="shared" si="1"/>
        <v>#DIV/0!</v>
      </c>
      <c r="G22" s="7"/>
      <c r="H22" s="13">
        <f t="shared" si="2"/>
        <v>0</v>
      </c>
      <c r="I22" s="7"/>
      <c r="J22" s="7"/>
      <c r="K22" s="7"/>
      <c r="L22" s="8">
        <f t="shared" si="4"/>
        <v>0</v>
      </c>
      <c r="M22" s="12">
        <f t="shared" si="3"/>
        <v>0</v>
      </c>
      <c r="N22" s="19"/>
    </row>
    <row r="23" spans="1:14" ht="31.5" hidden="1" x14ac:dyDescent="0.25">
      <c r="A23" s="17" t="s">
        <v>20</v>
      </c>
      <c r="B23" s="57">
        <v>893.4</v>
      </c>
      <c r="C23" s="8"/>
      <c r="D23" s="8">
        <v>1073</v>
      </c>
      <c r="E23" s="8">
        <v>1054.7</v>
      </c>
      <c r="F23" s="13">
        <f t="shared" si="1"/>
        <v>98.294501397949674</v>
      </c>
      <c r="G23" s="7">
        <v>40.4</v>
      </c>
      <c r="H23" s="13">
        <f t="shared" si="2"/>
        <v>1095.1000000000001</v>
      </c>
      <c r="I23" s="7"/>
      <c r="J23" s="7"/>
      <c r="K23" s="7"/>
      <c r="L23" s="8">
        <f t="shared" si="4"/>
        <v>1095.1000000000001</v>
      </c>
      <c r="M23" s="12">
        <f t="shared" si="3"/>
        <v>-22.100000000000136</v>
      </c>
      <c r="N23" s="19"/>
    </row>
    <row r="24" spans="1:14" ht="31.5" hidden="1" x14ac:dyDescent="0.25">
      <c r="A24" s="17" t="s">
        <v>21</v>
      </c>
      <c r="B24" s="57"/>
      <c r="C24" s="8"/>
      <c r="D24" s="8"/>
      <c r="E24" s="8"/>
      <c r="F24" s="13" t="e">
        <f t="shared" si="1"/>
        <v>#DIV/0!</v>
      </c>
      <c r="G24" s="7"/>
      <c r="H24" s="13">
        <f t="shared" si="2"/>
        <v>0</v>
      </c>
      <c r="I24" s="7"/>
      <c r="J24" s="7"/>
      <c r="K24" s="7"/>
      <c r="L24" s="8">
        <f t="shared" si="4"/>
        <v>0</v>
      </c>
      <c r="M24" s="12">
        <f t="shared" si="3"/>
        <v>0</v>
      </c>
      <c r="N24" s="19"/>
    </row>
    <row r="25" spans="1:14" hidden="1" x14ac:dyDescent="0.25">
      <c r="A25" s="17" t="s">
        <v>19</v>
      </c>
      <c r="B25" s="57">
        <v>33876.400000000001</v>
      </c>
      <c r="C25" s="8"/>
      <c r="D25" s="8">
        <v>38886.800000000003</v>
      </c>
      <c r="E25" s="8">
        <v>25531.200000000001</v>
      </c>
      <c r="F25" s="13">
        <f t="shared" si="1"/>
        <v>65.655183764156462</v>
      </c>
      <c r="G25" s="7">
        <f>45+260+281.6+1137+455+263.6+210.6+50.4+308.7+115</f>
        <v>3126.8999999999996</v>
      </c>
      <c r="H25" s="13">
        <f t="shared" si="2"/>
        <v>28658.1</v>
      </c>
      <c r="I25" s="7"/>
      <c r="J25" s="7"/>
      <c r="K25" s="7"/>
      <c r="L25" s="8">
        <f t="shared" si="4"/>
        <v>28658.1</v>
      </c>
      <c r="M25" s="12">
        <f t="shared" si="3"/>
        <v>10228.700000000004</v>
      </c>
      <c r="N25" s="19"/>
    </row>
    <row r="26" spans="1:14" hidden="1" x14ac:dyDescent="0.25">
      <c r="A26" s="17" t="s">
        <v>22</v>
      </c>
      <c r="B26" s="57">
        <v>1733.2</v>
      </c>
      <c r="C26" s="8">
        <v>6.1</v>
      </c>
      <c r="D26" s="8">
        <v>3233.3</v>
      </c>
      <c r="E26" s="8">
        <v>2101.6</v>
      </c>
      <c r="F26" s="13">
        <f t="shared" si="1"/>
        <v>64.998608233074563</v>
      </c>
      <c r="G26" s="7">
        <v>96.4</v>
      </c>
      <c r="H26" s="13">
        <f t="shared" si="2"/>
        <v>2198</v>
      </c>
      <c r="I26" s="7"/>
      <c r="J26" s="7"/>
      <c r="K26" s="7"/>
      <c r="L26" s="8">
        <f t="shared" si="4"/>
        <v>2198</v>
      </c>
      <c r="M26" s="12">
        <f t="shared" si="3"/>
        <v>1035.3000000000002</v>
      </c>
      <c r="N26" s="19"/>
    </row>
    <row r="27" spans="1:14" hidden="1" x14ac:dyDescent="0.25">
      <c r="A27" s="17" t="s">
        <v>23</v>
      </c>
      <c r="B27" s="57">
        <v>6603.3</v>
      </c>
      <c r="C27" s="7">
        <v>485.6</v>
      </c>
      <c r="D27" s="7">
        <v>8457.6</v>
      </c>
      <c r="E27" s="7">
        <v>8066</v>
      </c>
      <c r="F27" s="13">
        <f t="shared" si="1"/>
        <v>95.369844873250088</v>
      </c>
      <c r="G27" s="7">
        <v>322.60000000000002</v>
      </c>
      <c r="H27" s="13">
        <f t="shared" si="2"/>
        <v>8388.6</v>
      </c>
      <c r="I27" s="7"/>
      <c r="J27" s="7"/>
      <c r="K27" s="7"/>
      <c r="L27" s="8">
        <f t="shared" si="4"/>
        <v>8388.6</v>
      </c>
      <c r="M27" s="12">
        <f t="shared" si="3"/>
        <v>69</v>
      </c>
      <c r="N27" s="19"/>
    </row>
    <row r="28" spans="1:14" ht="31.5" hidden="1" x14ac:dyDescent="0.25">
      <c r="A28" s="17" t="s">
        <v>24</v>
      </c>
      <c r="B28" s="57">
        <v>6383.8</v>
      </c>
      <c r="C28" s="8">
        <v>214.3</v>
      </c>
      <c r="D28" s="22">
        <v>6903.7</v>
      </c>
      <c r="E28" s="22">
        <v>5382.6</v>
      </c>
      <c r="F28" s="13">
        <f t="shared" si="1"/>
        <v>77.966887321291495</v>
      </c>
      <c r="G28" s="25">
        <v>529.5</v>
      </c>
      <c r="H28" s="13">
        <f t="shared" si="2"/>
        <v>5912.1</v>
      </c>
      <c r="I28" s="25"/>
      <c r="J28" s="25"/>
      <c r="K28" s="25"/>
      <c r="L28" s="8">
        <f t="shared" si="4"/>
        <v>5912.1</v>
      </c>
      <c r="M28" s="12">
        <f t="shared" si="3"/>
        <v>991.59999999999945</v>
      </c>
      <c r="N28" s="19"/>
    </row>
    <row r="29" spans="1:14" hidden="1" x14ac:dyDescent="0.25">
      <c r="A29" s="17"/>
      <c r="B29" s="57"/>
      <c r="C29" s="8"/>
      <c r="D29" s="25"/>
      <c r="E29" s="25"/>
      <c r="F29" s="13" t="e">
        <f t="shared" si="1"/>
        <v>#DIV/0!</v>
      </c>
      <c r="G29" s="25"/>
      <c r="H29" s="13"/>
      <c r="I29" s="25"/>
      <c r="J29" s="25"/>
      <c r="K29" s="25"/>
      <c r="L29" s="8">
        <f t="shared" si="4"/>
        <v>0</v>
      </c>
      <c r="M29" s="12"/>
      <c r="N29" s="19"/>
    </row>
    <row r="30" spans="1:14" ht="63" hidden="1" x14ac:dyDescent="0.25">
      <c r="A30" s="32" t="s">
        <v>48</v>
      </c>
      <c r="B30" s="58"/>
      <c r="C30" s="61"/>
      <c r="D30" s="25"/>
      <c r="E30" s="25"/>
      <c r="F30" s="13" t="e">
        <f t="shared" si="1"/>
        <v>#DIV/0!</v>
      </c>
      <c r="G30" s="25"/>
      <c r="H30" s="25"/>
      <c r="I30" s="25"/>
      <c r="J30" s="25"/>
      <c r="K30" s="25"/>
      <c r="L30" s="8">
        <f t="shared" si="4"/>
        <v>0</v>
      </c>
      <c r="M30" s="12"/>
      <c r="N30" s="19"/>
    </row>
    <row r="31" spans="1:14" s="11" customFormat="1" ht="31.5" x14ac:dyDescent="0.25">
      <c r="A31" s="32" t="s">
        <v>100</v>
      </c>
      <c r="B31" s="59">
        <f>B41+B46</f>
        <v>0</v>
      </c>
      <c r="C31" s="59">
        <f t="shared" ref="C31:M31" si="7">C41+C46</f>
        <v>0</v>
      </c>
      <c r="D31" s="59">
        <f t="shared" si="7"/>
        <v>4634.1000000000004</v>
      </c>
      <c r="E31" s="59">
        <f t="shared" si="7"/>
        <v>2385.3999999999996</v>
      </c>
      <c r="F31" s="81">
        <f t="shared" si="1"/>
        <v>51.474935801989588</v>
      </c>
      <c r="G31" s="59">
        <f t="shared" si="7"/>
        <v>699.99999999999989</v>
      </c>
      <c r="H31" s="59">
        <f t="shared" si="7"/>
        <v>3085.3999999999996</v>
      </c>
      <c r="I31" s="59">
        <f t="shared" si="7"/>
        <v>0</v>
      </c>
      <c r="J31" s="59">
        <f t="shared" si="7"/>
        <v>744.6</v>
      </c>
      <c r="K31" s="59">
        <f t="shared" si="7"/>
        <v>804.09999999999991</v>
      </c>
      <c r="L31" s="59">
        <f t="shared" si="7"/>
        <v>4634.1000000000004</v>
      </c>
      <c r="M31" s="59">
        <f t="shared" si="7"/>
        <v>0</v>
      </c>
      <c r="N31" s="44"/>
    </row>
    <row r="32" spans="1:14" s="37" customFormat="1" hidden="1" x14ac:dyDescent="0.25">
      <c r="A32" s="33" t="s">
        <v>5</v>
      </c>
      <c r="B32" s="60">
        <v>2986.15</v>
      </c>
      <c r="C32" s="62">
        <v>2675.1</v>
      </c>
      <c r="D32" s="63">
        <v>973.01</v>
      </c>
      <c r="E32" s="63">
        <v>928.02</v>
      </c>
      <c r="F32" s="66">
        <f>E32*100/D32</f>
        <v>95.376203738913276</v>
      </c>
      <c r="G32" s="63">
        <f>66.6+250.6-168.7</f>
        <v>148.5</v>
      </c>
      <c r="H32" s="63">
        <v>928.02</v>
      </c>
      <c r="I32" s="63"/>
      <c r="J32" s="63">
        <v>680</v>
      </c>
      <c r="K32" s="63">
        <v>840</v>
      </c>
      <c r="L32" s="8">
        <f t="shared" si="4"/>
        <v>2596.52</v>
      </c>
      <c r="M32" s="35">
        <f>D32-L32</f>
        <v>-1623.51</v>
      </c>
      <c r="N32" s="36"/>
    </row>
    <row r="33" spans="1:14" s="37" customFormat="1" hidden="1" x14ac:dyDescent="0.25">
      <c r="A33" s="33" t="s">
        <v>37</v>
      </c>
      <c r="B33" s="60">
        <v>214.9</v>
      </c>
      <c r="C33" s="62">
        <v>0</v>
      </c>
      <c r="D33" s="63">
        <v>105.3</v>
      </c>
      <c r="E33" s="63">
        <v>34</v>
      </c>
      <c r="F33" s="66">
        <f>E33*100/D33</f>
        <v>32.288698955365625</v>
      </c>
      <c r="G33" s="63">
        <v>0</v>
      </c>
      <c r="H33" s="63">
        <f>E33</f>
        <v>34</v>
      </c>
      <c r="I33" s="63"/>
      <c r="J33" s="63"/>
      <c r="K33" s="63"/>
      <c r="L33" s="8">
        <f t="shared" si="4"/>
        <v>34</v>
      </c>
      <c r="M33" s="35">
        <f t="shared" ref="M33:M96" si="8">D33-L33</f>
        <v>71.3</v>
      </c>
      <c r="N33" s="36"/>
    </row>
    <row r="34" spans="1:14" ht="31.5" hidden="1" x14ac:dyDescent="0.25">
      <c r="A34" s="29" t="s">
        <v>51</v>
      </c>
      <c r="B34" s="68"/>
      <c r="C34" s="25"/>
      <c r="D34" s="25">
        <v>67.2</v>
      </c>
      <c r="E34" s="25">
        <v>16.7</v>
      </c>
      <c r="F34" s="67">
        <f t="shared" ref="F34:F58" si="9">E34*100/D34</f>
        <v>24.851190476190474</v>
      </c>
      <c r="G34" s="25"/>
      <c r="H34" s="25">
        <v>16.7</v>
      </c>
      <c r="I34" s="25"/>
      <c r="J34" s="25"/>
      <c r="K34" s="22"/>
      <c r="L34" s="8">
        <f t="shared" si="4"/>
        <v>16.7</v>
      </c>
      <c r="M34" s="35">
        <f t="shared" si="8"/>
        <v>50.5</v>
      </c>
    </row>
    <row r="35" spans="1:14" ht="31.5" hidden="1" x14ac:dyDescent="0.25">
      <c r="A35" s="29" t="s">
        <v>52</v>
      </c>
      <c r="B35" s="68">
        <v>63.3</v>
      </c>
      <c r="C35" s="25">
        <v>0</v>
      </c>
      <c r="D35" s="25">
        <v>10</v>
      </c>
      <c r="E35" s="25">
        <v>0</v>
      </c>
      <c r="F35" s="67">
        <f t="shared" si="9"/>
        <v>0</v>
      </c>
      <c r="G35" s="25">
        <v>0</v>
      </c>
      <c r="H35" s="25">
        <v>0</v>
      </c>
      <c r="I35" s="25"/>
      <c r="J35" s="25"/>
      <c r="K35" s="22"/>
      <c r="L35" s="8">
        <f t="shared" si="4"/>
        <v>0</v>
      </c>
      <c r="M35" s="35">
        <f t="shared" si="8"/>
        <v>10</v>
      </c>
    </row>
    <row r="36" spans="1:14" hidden="1" x14ac:dyDescent="0.25">
      <c r="A36" s="29" t="s">
        <v>53</v>
      </c>
      <c r="B36" s="68">
        <v>30.2</v>
      </c>
      <c r="C36" s="25">
        <v>0</v>
      </c>
      <c r="D36" s="25"/>
      <c r="E36" s="25"/>
      <c r="F36" s="67"/>
      <c r="G36" s="25"/>
      <c r="H36" s="25"/>
      <c r="I36" s="25"/>
      <c r="J36" s="25"/>
      <c r="K36" s="22"/>
      <c r="L36" s="8">
        <f t="shared" si="4"/>
        <v>0</v>
      </c>
      <c r="M36" s="35">
        <f t="shared" si="8"/>
        <v>0</v>
      </c>
    </row>
    <row r="37" spans="1:14" hidden="1" x14ac:dyDescent="0.25">
      <c r="A37" s="29" t="s">
        <v>54</v>
      </c>
      <c r="B37" s="68"/>
      <c r="C37" s="25"/>
      <c r="D37" s="25">
        <v>10.8</v>
      </c>
      <c r="E37" s="25"/>
      <c r="F37" s="67">
        <f t="shared" si="9"/>
        <v>0</v>
      </c>
      <c r="G37" s="25"/>
      <c r="H37" s="25"/>
      <c r="I37" s="25"/>
      <c r="J37" s="25"/>
      <c r="K37" s="22"/>
      <c r="L37" s="8">
        <f t="shared" si="4"/>
        <v>0</v>
      </c>
      <c r="M37" s="35">
        <f t="shared" si="8"/>
        <v>10.8</v>
      </c>
    </row>
    <row r="38" spans="1:14" ht="31.5" hidden="1" x14ac:dyDescent="0.25">
      <c r="A38" s="29" t="s">
        <v>55</v>
      </c>
      <c r="B38" s="68">
        <v>113</v>
      </c>
      <c r="C38" s="25">
        <v>0</v>
      </c>
      <c r="D38" s="25"/>
      <c r="E38" s="25"/>
      <c r="F38" s="67" t="e">
        <f t="shared" si="9"/>
        <v>#DIV/0!</v>
      </c>
      <c r="G38" s="25"/>
      <c r="H38" s="25"/>
      <c r="I38" s="25"/>
      <c r="J38" s="25"/>
      <c r="K38" s="22"/>
      <c r="L38" s="8">
        <f t="shared" si="4"/>
        <v>0</v>
      </c>
      <c r="M38" s="35">
        <f t="shared" si="8"/>
        <v>0</v>
      </c>
    </row>
    <row r="39" spans="1:14" ht="47.25" hidden="1" x14ac:dyDescent="0.25">
      <c r="A39" s="29" t="s">
        <v>56</v>
      </c>
      <c r="B39" s="68">
        <v>8.4</v>
      </c>
      <c r="C39" s="25">
        <v>0</v>
      </c>
      <c r="D39" s="25">
        <v>17.3</v>
      </c>
      <c r="E39" s="25">
        <v>17.3</v>
      </c>
      <c r="F39" s="67">
        <f t="shared" si="9"/>
        <v>100</v>
      </c>
      <c r="G39" s="25">
        <v>0</v>
      </c>
      <c r="H39" s="25">
        <f>E39</f>
        <v>17.3</v>
      </c>
      <c r="I39" s="25">
        <v>0</v>
      </c>
      <c r="J39" s="25"/>
      <c r="K39" s="22"/>
      <c r="L39" s="8">
        <f t="shared" si="4"/>
        <v>17.3</v>
      </c>
      <c r="M39" s="35">
        <f t="shared" si="8"/>
        <v>0</v>
      </c>
    </row>
    <row r="40" spans="1:14" s="37" customFormat="1" hidden="1" x14ac:dyDescent="0.25">
      <c r="A40" s="33" t="s">
        <v>7</v>
      </c>
      <c r="B40" s="60">
        <v>1031.0999999999999</v>
      </c>
      <c r="C40" s="62">
        <v>146.4</v>
      </c>
      <c r="D40" s="63">
        <v>989.7</v>
      </c>
      <c r="E40" s="63">
        <v>612.20000000000005</v>
      </c>
      <c r="F40" s="72">
        <f t="shared" si="9"/>
        <v>61.857128422754371</v>
      </c>
      <c r="G40" s="63">
        <v>96</v>
      </c>
      <c r="H40" s="63">
        <v>773.4</v>
      </c>
      <c r="I40" s="63"/>
      <c r="J40" s="63"/>
      <c r="K40" s="63"/>
      <c r="L40" s="8">
        <f t="shared" si="4"/>
        <v>708.2</v>
      </c>
      <c r="M40" s="35">
        <f t="shared" si="8"/>
        <v>281.5</v>
      </c>
      <c r="N40" s="36"/>
    </row>
    <row r="41" spans="1:14" s="37" customFormat="1" x14ac:dyDescent="0.25">
      <c r="A41" s="33" t="s">
        <v>38</v>
      </c>
      <c r="B41" s="60"/>
      <c r="C41" s="62"/>
      <c r="D41" s="63">
        <v>105.8</v>
      </c>
      <c r="E41" s="63">
        <v>71.2</v>
      </c>
      <c r="F41" s="72">
        <f t="shared" si="9"/>
        <v>67.296786389413995</v>
      </c>
      <c r="G41" s="63">
        <v>22.4</v>
      </c>
      <c r="H41" s="63">
        <f>E41+G41</f>
        <v>93.6</v>
      </c>
      <c r="I41" s="63"/>
      <c r="J41" s="63">
        <v>12.2</v>
      </c>
      <c r="K41" s="63"/>
      <c r="L41" s="8">
        <f t="shared" si="4"/>
        <v>105.8</v>
      </c>
      <c r="M41" s="35">
        <f t="shared" si="8"/>
        <v>0</v>
      </c>
      <c r="N41" s="36"/>
    </row>
    <row r="42" spans="1:14" s="42" customFormat="1" ht="31.5" hidden="1" x14ac:dyDescent="0.25">
      <c r="A42" s="40" t="s">
        <v>98</v>
      </c>
      <c r="B42" s="58"/>
      <c r="C42" s="64"/>
      <c r="D42" s="65">
        <v>173</v>
      </c>
      <c r="E42" s="65">
        <v>89.4</v>
      </c>
      <c r="F42" s="72">
        <f t="shared" si="9"/>
        <v>51.676300578034684</v>
      </c>
      <c r="G42" s="65"/>
      <c r="H42" s="63">
        <f t="shared" ref="H42:H48" si="10">E42+G42</f>
        <v>89.4</v>
      </c>
      <c r="I42" s="65"/>
      <c r="J42" s="65"/>
      <c r="K42" s="65"/>
      <c r="L42" s="8">
        <f t="shared" si="4"/>
        <v>89.4</v>
      </c>
      <c r="M42" s="35">
        <f t="shared" si="8"/>
        <v>83.6</v>
      </c>
      <c r="N42" s="19"/>
    </row>
    <row r="43" spans="1:14" s="42" customFormat="1" hidden="1" x14ac:dyDescent="0.25">
      <c r="A43" s="40"/>
      <c r="B43" s="58"/>
      <c r="C43" s="64"/>
      <c r="D43" s="65"/>
      <c r="E43" s="65"/>
      <c r="F43" s="72" t="e">
        <f t="shared" si="9"/>
        <v>#DIV/0!</v>
      </c>
      <c r="G43" s="65"/>
      <c r="H43" s="63">
        <f t="shared" si="10"/>
        <v>0</v>
      </c>
      <c r="I43" s="65"/>
      <c r="J43" s="65"/>
      <c r="K43" s="65"/>
      <c r="L43" s="8">
        <f t="shared" si="4"/>
        <v>0</v>
      </c>
      <c r="M43" s="35">
        <f t="shared" si="8"/>
        <v>0</v>
      </c>
      <c r="N43" s="19"/>
    </row>
    <row r="44" spans="1:14" s="42" customFormat="1" hidden="1" x14ac:dyDescent="0.25">
      <c r="A44" s="40"/>
      <c r="B44" s="58"/>
      <c r="C44" s="64"/>
      <c r="D44" s="65"/>
      <c r="E44" s="65"/>
      <c r="F44" s="72" t="e">
        <f t="shared" si="9"/>
        <v>#DIV/0!</v>
      </c>
      <c r="G44" s="65"/>
      <c r="H44" s="63">
        <f t="shared" si="10"/>
        <v>0</v>
      </c>
      <c r="I44" s="65"/>
      <c r="J44" s="65"/>
      <c r="K44" s="65"/>
      <c r="L44" s="8">
        <f t="shared" si="4"/>
        <v>0</v>
      </c>
      <c r="M44" s="35">
        <f t="shared" si="8"/>
        <v>0</v>
      </c>
      <c r="N44" s="19"/>
    </row>
    <row r="45" spans="1:14" s="42" customFormat="1" x14ac:dyDescent="0.25">
      <c r="A45" s="45" t="s">
        <v>9</v>
      </c>
      <c r="B45" s="58"/>
      <c r="C45" s="64"/>
      <c r="D45" s="65">
        <v>105.8</v>
      </c>
      <c r="E45" s="65">
        <v>71.2</v>
      </c>
      <c r="F45" s="72">
        <f t="shared" si="9"/>
        <v>67.296786389413995</v>
      </c>
      <c r="G45" s="65">
        <v>22.4</v>
      </c>
      <c r="H45" s="80">
        <f t="shared" si="10"/>
        <v>93.6</v>
      </c>
      <c r="I45" s="65"/>
      <c r="J45" s="65">
        <v>12.2</v>
      </c>
      <c r="K45" s="65"/>
      <c r="L45" s="8">
        <f t="shared" si="4"/>
        <v>105.8</v>
      </c>
      <c r="M45" s="35">
        <f t="shared" si="8"/>
        <v>0</v>
      </c>
      <c r="N45" s="19"/>
    </row>
    <row r="46" spans="1:14" s="37" customFormat="1" x14ac:dyDescent="0.25">
      <c r="A46" s="33" t="s">
        <v>10</v>
      </c>
      <c r="B46" s="60"/>
      <c r="C46" s="62"/>
      <c r="D46" s="63">
        <f>D47+D48</f>
        <v>4528.3</v>
      </c>
      <c r="E46" s="63">
        <f t="shared" ref="E46:L46" si="11">E47+E48</f>
        <v>2314.1999999999998</v>
      </c>
      <c r="F46" s="72">
        <f t="shared" si="9"/>
        <v>51.105271293863034</v>
      </c>
      <c r="G46" s="63">
        <f t="shared" si="11"/>
        <v>677.59999999999991</v>
      </c>
      <c r="H46" s="63">
        <f t="shared" si="10"/>
        <v>2991.7999999999997</v>
      </c>
      <c r="I46" s="63">
        <f t="shared" si="11"/>
        <v>0</v>
      </c>
      <c r="J46" s="63">
        <f t="shared" si="11"/>
        <v>732.4</v>
      </c>
      <c r="K46" s="63">
        <f t="shared" si="11"/>
        <v>804.09999999999991</v>
      </c>
      <c r="L46" s="63">
        <f t="shared" si="11"/>
        <v>4528.3</v>
      </c>
      <c r="M46" s="35">
        <f t="shared" si="8"/>
        <v>0</v>
      </c>
      <c r="N46" s="36"/>
    </row>
    <row r="47" spans="1:14" s="37" customFormat="1" x14ac:dyDescent="0.25">
      <c r="A47" s="38" t="s">
        <v>11</v>
      </c>
      <c r="B47" s="60"/>
      <c r="C47" s="62"/>
      <c r="D47" s="63">
        <f>3621.6</f>
        <v>3621.6</v>
      </c>
      <c r="E47" s="63">
        <v>1785.5</v>
      </c>
      <c r="F47" s="72">
        <f t="shared" si="9"/>
        <v>49.30141373978352</v>
      </c>
      <c r="G47" s="63">
        <v>469.9</v>
      </c>
      <c r="H47" s="63">
        <f t="shared" si="10"/>
        <v>2255.4</v>
      </c>
      <c r="I47" s="63"/>
      <c r="J47" s="63">
        <v>632.4</v>
      </c>
      <c r="K47" s="63">
        <v>733.8</v>
      </c>
      <c r="L47" s="8">
        <f t="shared" si="4"/>
        <v>3621.6000000000004</v>
      </c>
      <c r="M47" s="35">
        <f t="shared" si="8"/>
        <v>0</v>
      </c>
      <c r="N47" s="36"/>
    </row>
    <row r="48" spans="1:14" s="37" customFormat="1" x14ac:dyDescent="0.25">
      <c r="A48" s="38" t="s">
        <v>12</v>
      </c>
      <c r="B48" s="60"/>
      <c r="C48" s="62"/>
      <c r="D48" s="63">
        <v>906.7</v>
      </c>
      <c r="E48" s="63">
        <v>528.70000000000005</v>
      </c>
      <c r="F48" s="72">
        <f t="shared" si="9"/>
        <v>58.310356236903061</v>
      </c>
      <c r="G48" s="63">
        <v>207.7</v>
      </c>
      <c r="H48" s="63">
        <f t="shared" si="10"/>
        <v>736.40000000000009</v>
      </c>
      <c r="I48" s="63"/>
      <c r="J48" s="63">
        <v>100</v>
      </c>
      <c r="K48" s="63">
        <v>70.3</v>
      </c>
      <c r="L48" s="8">
        <f t="shared" si="4"/>
        <v>906.7</v>
      </c>
      <c r="M48" s="35">
        <f t="shared" si="8"/>
        <v>0</v>
      </c>
      <c r="N48" s="36"/>
    </row>
    <row r="49" spans="1:14" s="37" customFormat="1" hidden="1" x14ac:dyDescent="0.25">
      <c r="A49" s="33" t="s">
        <v>39</v>
      </c>
      <c r="B49" s="60"/>
      <c r="C49" s="62"/>
      <c r="D49" s="63"/>
      <c r="E49" s="63"/>
      <c r="F49" s="72" t="e">
        <f t="shared" si="9"/>
        <v>#DIV/0!</v>
      </c>
      <c r="G49" s="63"/>
      <c r="H49" s="63"/>
      <c r="I49" s="63"/>
      <c r="J49" s="63"/>
      <c r="K49" s="63"/>
      <c r="L49" s="8">
        <f t="shared" si="4"/>
        <v>0</v>
      </c>
      <c r="M49" s="35">
        <f t="shared" si="8"/>
        <v>0</v>
      </c>
      <c r="N49" s="36"/>
    </row>
    <row r="50" spans="1:14" s="42" customFormat="1" hidden="1" x14ac:dyDescent="0.25">
      <c r="A50" s="40"/>
      <c r="B50" s="58"/>
      <c r="C50" s="64"/>
      <c r="D50" s="65"/>
      <c r="E50" s="65"/>
      <c r="F50" s="72" t="e">
        <f t="shared" si="9"/>
        <v>#DIV/0!</v>
      </c>
      <c r="G50" s="65"/>
      <c r="H50" s="65"/>
      <c r="I50" s="65"/>
      <c r="J50" s="65"/>
      <c r="K50" s="65"/>
      <c r="L50" s="8">
        <f t="shared" si="4"/>
        <v>0</v>
      </c>
      <c r="M50" s="35">
        <f t="shared" si="8"/>
        <v>0</v>
      </c>
      <c r="N50" s="19"/>
    </row>
    <row r="51" spans="1:14" s="42" customFormat="1" hidden="1" x14ac:dyDescent="0.25">
      <c r="A51" s="40"/>
      <c r="B51" s="58"/>
      <c r="C51" s="64"/>
      <c r="D51" s="65"/>
      <c r="E51" s="65"/>
      <c r="F51" s="72" t="e">
        <f t="shared" si="9"/>
        <v>#DIV/0!</v>
      </c>
      <c r="G51" s="65"/>
      <c r="H51" s="65"/>
      <c r="I51" s="65"/>
      <c r="J51" s="65"/>
      <c r="K51" s="65"/>
      <c r="L51" s="8">
        <f t="shared" si="4"/>
        <v>0</v>
      </c>
      <c r="M51" s="35">
        <f t="shared" si="8"/>
        <v>0</v>
      </c>
      <c r="N51" s="19"/>
    </row>
    <row r="52" spans="1:14" s="71" customFormat="1" ht="31.5" hidden="1" x14ac:dyDescent="0.25">
      <c r="A52" s="33" t="s">
        <v>40</v>
      </c>
      <c r="B52" s="70">
        <f>B53+B54+B55+B56+B57+B58+B59</f>
        <v>841.3</v>
      </c>
      <c r="C52" s="70">
        <f t="shared" ref="C52:K52" si="12">C53+C54+C55+C56+C57+C58+C59</f>
        <v>0</v>
      </c>
      <c r="D52" s="70">
        <v>743.5</v>
      </c>
      <c r="E52" s="70">
        <v>325.2</v>
      </c>
      <c r="F52" s="72">
        <f t="shared" si="9"/>
        <v>43.739071956960323</v>
      </c>
      <c r="G52" s="70">
        <f t="shared" si="12"/>
        <v>8.4</v>
      </c>
      <c r="H52" s="70">
        <f t="shared" si="12"/>
        <v>333.54999999999995</v>
      </c>
      <c r="I52" s="70">
        <f t="shared" si="12"/>
        <v>0</v>
      </c>
      <c r="J52" s="70">
        <f t="shared" si="12"/>
        <v>0</v>
      </c>
      <c r="K52" s="70">
        <f t="shared" si="12"/>
        <v>0</v>
      </c>
      <c r="L52" s="8">
        <f t="shared" si="4"/>
        <v>333.59999999999997</v>
      </c>
      <c r="M52" s="35">
        <f t="shared" si="8"/>
        <v>409.90000000000003</v>
      </c>
      <c r="N52" s="36"/>
    </row>
    <row r="53" spans="1:14" s="42" customFormat="1" hidden="1" x14ac:dyDescent="0.25">
      <c r="A53" s="69" t="s">
        <v>57</v>
      </c>
      <c r="B53" s="58">
        <v>2.8</v>
      </c>
      <c r="C53" s="64">
        <v>0</v>
      </c>
      <c r="D53" s="65">
        <v>102.7</v>
      </c>
      <c r="E53" s="65">
        <v>30.85</v>
      </c>
      <c r="F53" s="67">
        <f t="shared" si="9"/>
        <v>30.038948393378771</v>
      </c>
      <c r="G53" s="65">
        <v>8.4</v>
      </c>
      <c r="H53" s="65">
        <f>E53+G53</f>
        <v>39.25</v>
      </c>
      <c r="I53" s="65">
        <v>0</v>
      </c>
      <c r="J53" s="65"/>
      <c r="K53" s="65"/>
      <c r="L53" s="8">
        <f t="shared" si="4"/>
        <v>39.25</v>
      </c>
      <c r="M53" s="35">
        <f t="shared" si="8"/>
        <v>63.45</v>
      </c>
      <c r="N53" s="19"/>
    </row>
    <row r="54" spans="1:14" s="42" customFormat="1" hidden="1" x14ac:dyDescent="0.25">
      <c r="A54" s="69" t="s">
        <v>58</v>
      </c>
      <c r="B54" s="58">
        <v>746.7</v>
      </c>
      <c r="C54" s="64">
        <v>0</v>
      </c>
      <c r="D54" s="65">
        <v>433.8</v>
      </c>
      <c r="E54" s="65">
        <v>189.1</v>
      </c>
      <c r="F54" s="67">
        <f t="shared" si="9"/>
        <v>43.591516828031352</v>
      </c>
      <c r="G54" s="65"/>
      <c r="H54" s="65">
        <f>E54</f>
        <v>189.1</v>
      </c>
      <c r="I54" s="65">
        <v>0</v>
      </c>
      <c r="J54" s="65"/>
      <c r="K54" s="65"/>
      <c r="L54" s="8">
        <f t="shared" si="4"/>
        <v>189.1</v>
      </c>
      <c r="M54" s="35">
        <f t="shared" si="8"/>
        <v>244.70000000000002</v>
      </c>
      <c r="N54" s="19"/>
    </row>
    <row r="55" spans="1:14" s="42" customFormat="1" hidden="1" x14ac:dyDescent="0.25">
      <c r="A55" s="69" t="s">
        <v>59</v>
      </c>
      <c r="B55" s="58">
        <v>55.4</v>
      </c>
      <c r="C55" s="64">
        <v>0</v>
      </c>
      <c r="D55" s="65">
        <v>158</v>
      </c>
      <c r="E55" s="65">
        <v>95.3</v>
      </c>
      <c r="F55" s="67">
        <f t="shared" si="9"/>
        <v>60.316455696202532</v>
      </c>
      <c r="G55" s="65"/>
      <c r="H55" s="65">
        <f>E55</f>
        <v>95.3</v>
      </c>
      <c r="I55" s="65">
        <v>0</v>
      </c>
      <c r="J55" s="65"/>
      <c r="K55" s="65"/>
      <c r="L55" s="8">
        <f t="shared" si="4"/>
        <v>95.3</v>
      </c>
      <c r="M55" s="35">
        <f t="shared" si="8"/>
        <v>62.7</v>
      </c>
      <c r="N55" s="19"/>
    </row>
    <row r="56" spans="1:14" s="42" customFormat="1" hidden="1" x14ac:dyDescent="0.25">
      <c r="A56" s="69" t="s">
        <v>54</v>
      </c>
      <c r="B56" s="58">
        <v>36.4</v>
      </c>
      <c r="C56" s="64">
        <v>0</v>
      </c>
      <c r="D56" s="65">
        <v>15</v>
      </c>
      <c r="E56" s="65">
        <v>5</v>
      </c>
      <c r="F56" s="67">
        <f t="shared" si="9"/>
        <v>33.333333333333336</v>
      </c>
      <c r="G56" s="65"/>
      <c r="H56" s="65">
        <f>E56</f>
        <v>5</v>
      </c>
      <c r="I56" s="65">
        <v>0</v>
      </c>
      <c r="J56" s="65"/>
      <c r="K56" s="65"/>
      <c r="L56" s="8">
        <f t="shared" si="4"/>
        <v>5</v>
      </c>
      <c r="M56" s="35">
        <f t="shared" si="8"/>
        <v>10</v>
      </c>
      <c r="N56" s="19"/>
    </row>
    <row r="57" spans="1:14" s="42" customFormat="1" hidden="1" x14ac:dyDescent="0.25">
      <c r="A57" s="69" t="s">
        <v>60</v>
      </c>
      <c r="B57" s="58">
        <v>0</v>
      </c>
      <c r="C57" s="64">
        <v>0</v>
      </c>
      <c r="D57" s="65">
        <v>34</v>
      </c>
      <c r="E57" s="65">
        <v>4.9000000000000004</v>
      </c>
      <c r="F57" s="67">
        <f t="shared" si="9"/>
        <v>14.411764705882355</v>
      </c>
      <c r="G57" s="65"/>
      <c r="H57" s="65">
        <f t="shared" ref="H57:H58" si="13">E57</f>
        <v>4.9000000000000004</v>
      </c>
      <c r="I57" s="65">
        <v>0</v>
      </c>
      <c r="J57" s="65"/>
      <c r="K57" s="65"/>
      <c r="L57" s="8">
        <f t="shared" si="4"/>
        <v>4.9000000000000004</v>
      </c>
      <c r="M57" s="35">
        <f t="shared" si="8"/>
        <v>29.1</v>
      </c>
      <c r="N57" s="19"/>
    </row>
    <row r="58" spans="1:14" s="42" customFormat="1" hidden="1" x14ac:dyDescent="0.25">
      <c r="A58" s="69" t="s">
        <v>61</v>
      </c>
      <c r="B58" s="58"/>
      <c r="C58" s="64">
        <v>0</v>
      </c>
      <c r="D58" s="65"/>
      <c r="E58" s="65"/>
      <c r="F58" s="65" t="e">
        <f t="shared" si="9"/>
        <v>#DIV/0!</v>
      </c>
      <c r="G58" s="65"/>
      <c r="H58" s="65">
        <f t="shared" si="13"/>
        <v>0</v>
      </c>
      <c r="I58" s="65">
        <v>0</v>
      </c>
      <c r="J58" s="65"/>
      <c r="K58" s="65"/>
      <c r="L58" s="8">
        <f t="shared" si="4"/>
        <v>0</v>
      </c>
      <c r="M58" s="35">
        <f t="shared" si="8"/>
        <v>0</v>
      </c>
      <c r="N58" s="19"/>
    </row>
    <row r="59" spans="1:14" s="42" customFormat="1" hidden="1" x14ac:dyDescent="0.25">
      <c r="A59" s="40"/>
      <c r="B59" s="58"/>
      <c r="C59" s="64"/>
      <c r="D59" s="65"/>
      <c r="E59" s="65"/>
      <c r="F59" s="65"/>
      <c r="G59" s="65"/>
      <c r="H59" s="65"/>
      <c r="I59" s="65"/>
      <c r="J59" s="65"/>
      <c r="K59" s="65"/>
      <c r="L59" s="8">
        <f t="shared" si="4"/>
        <v>0</v>
      </c>
      <c r="M59" s="35">
        <f t="shared" si="8"/>
        <v>0</v>
      </c>
      <c r="N59" s="19"/>
    </row>
    <row r="60" spans="1:14" s="37" customFormat="1" ht="31.5" hidden="1" x14ac:dyDescent="0.25">
      <c r="A60" s="33" t="s">
        <v>41</v>
      </c>
      <c r="B60" s="60">
        <f>B61+B62+B63+B64+B65+B66+B67+B68+B69+B70+B71+B72+B73+B74+B75+B76</f>
        <v>2967.1</v>
      </c>
      <c r="C60" s="60">
        <f t="shared" ref="C60:H60" si="14">C61+C62+C63+C64+C65+C66+C67+C68+C69+C70+C71+C72+C73+C74+C75+C76</f>
        <v>176.7</v>
      </c>
      <c r="D60" s="60">
        <f t="shared" si="14"/>
        <v>3038.9</v>
      </c>
      <c r="E60" s="60">
        <f>E61+E62+E63+E64+E65+E66+E67+E68+E69+E70+E71+E72+E73+E74+E75+E76</f>
        <v>2420.6999999999994</v>
      </c>
      <c r="F60" s="75">
        <f>E60*100/D60</f>
        <v>79.657112771068455</v>
      </c>
      <c r="G60" s="60">
        <f t="shared" si="14"/>
        <v>252.8</v>
      </c>
      <c r="H60" s="60">
        <f t="shared" si="14"/>
        <v>2605.1</v>
      </c>
      <c r="I60" s="63"/>
      <c r="J60" s="63"/>
      <c r="K60" s="63"/>
      <c r="L60" s="8">
        <f t="shared" si="4"/>
        <v>2673.4999999999995</v>
      </c>
      <c r="M60" s="35">
        <f t="shared" si="8"/>
        <v>365.40000000000055</v>
      </c>
    </row>
    <row r="61" spans="1:14" s="42" customFormat="1" hidden="1" x14ac:dyDescent="0.25">
      <c r="A61" s="69" t="s">
        <v>62</v>
      </c>
      <c r="B61" s="58">
        <v>11.2</v>
      </c>
      <c r="C61" s="41">
        <v>0</v>
      </c>
      <c r="D61" s="65">
        <v>45</v>
      </c>
      <c r="E61" s="65">
        <v>45</v>
      </c>
      <c r="F61" s="65">
        <f>E61*100/D61</f>
        <v>100</v>
      </c>
      <c r="G61" s="65"/>
      <c r="H61" s="65">
        <f>E61</f>
        <v>45</v>
      </c>
      <c r="I61" s="65"/>
      <c r="J61" s="65"/>
      <c r="K61" s="65"/>
      <c r="L61" s="8">
        <f t="shared" si="4"/>
        <v>45</v>
      </c>
      <c r="M61" s="35">
        <f t="shared" si="8"/>
        <v>0</v>
      </c>
    </row>
    <row r="62" spans="1:14" s="42" customFormat="1" ht="31.5" hidden="1" x14ac:dyDescent="0.25">
      <c r="A62" s="69" t="s">
        <v>63</v>
      </c>
      <c r="B62" s="58">
        <v>596.79999999999995</v>
      </c>
      <c r="C62" s="41">
        <v>0</v>
      </c>
      <c r="D62" s="65">
        <v>27.9</v>
      </c>
      <c r="E62" s="65">
        <v>27.9</v>
      </c>
      <c r="F62" s="65">
        <f>E62*100/D62</f>
        <v>100</v>
      </c>
      <c r="G62" s="65">
        <v>0</v>
      </c>
      <c r="H62" s="65">
        <f>E62</f>
        <v>27.9</v>
      </c>
      <c r="I62" s="65"/>
      <c r="J62" s="65"/>
      <c r="K62" s="65"/>
      <c r="L62" s="8">
        <f t="shared" si="4"/>
        <v>27.9</v>
      </c>
      <c r="M62" s="35">
        <f t="shared" si="8"/>
        <v>0</v>
      </c>
    </row>
    <row r="63" spans="1:14" s="42" customFormat="1" ht="31.5" hidden="1" x14ac:dyDescent="0.25">
      <c r="A63" s="69" t="s">
        <v>64</v>
      </c>
      <c r="B63" s="58">
        <v>18</v>
      </c>
      <c r="C63" s="41">
        <v>0</v>
      </c>
      <c r="D63" s="65">
        <v>60</v>
      </c>
      <c r="E63" s="65">
        <v>59</v>
      </c>
      <c r="F63" s="67">
        <f>E63*100/D63</f>
        <v>98.333333333333329</v>
      </c>
      <c r="G63" s="65">
        <v>4.4000000000000004</v>
      </c>
      <c r="H63" s="65"/>
      <c r="I63" s="65"/>
      <c r="J63" s="65"/>
      <c r="K63" s="65"/>
      <c r="L63" s="8">
        <f t="shared" si="4"/>
        <v>63.4</v>
      </c>
      <c r="M63" s="35">
        <f t="shared" si="8"/>
        <v>-3.3999999999999986</v>
      </c>
    </row>
    <row r="64" spans="1:14" s="42" customFormat="1" ht="47.25" hidden="1" x14ac:dyDescent="0.25">
      <c r="A64" s="69" t="s">
        <v>68</v>
      </c>
      <c r="B64" s="58">
        <v>461.5</v>
      </c>
      <c r="C64" s="41">
        <v>76.7</v>
      </c>
      <c r="D64" s="65">
        <v>447.6</v>
      </c>
      <c r="E64" s="65">
        <v>298.39999999999998</v>
      </c>
      <c r="F64" s="67">
        <f t="shared" ref="F64:F76" si="15">E64*100/D64</f>
        <v>66.666666666666657</v>
      </c>
      <c r="G64" s="65">
        <v>32.5</v>
      </c>
      <c r="H64" s="65">
        <f>E64+G64</f>
        <v>330.9</v>
      </c>
      <c r="I64" s="65"/>
      <c r="J64" s="65"/>
      <c r="K64" s="65"/>
      <c r="L64" s="8">
        <f t="shared" si="4"/>
        <v>330.9</v>
      </c>
      <c r="M64" s="35">
        <f t="shared" si="8"/>
        <v>116.70000000000005</v>
      </c>
    </row>
    <row r="65" spans="1:13" s="42" customFormat="1" ht="47.25" hidden="1" x14ac:dyDescent="0.25">
      <c r="A65" s="69" t="s">
        <v>67</v>
      </c>
      <c r="B65" s="58">
        <v>0</v>
      </c>
      <c r="C65" s="41">
        <v>0</v>
      </c>
      <c r="D65" s="65">
        <v>12.5</v>
      </c>
      <c r="E65" s="65">
        <v>10.3</v>
      </c>
      <c r="F65" s="67">
        <f t="shared" si="15"/>
        <v>82.4</v>
      </c>
      <c r="G65" s="65">
        <v>2</v>
      </c>
      <c r="H65" s="65">
        <f>E65+G65</f>
        <v>12.3</v>
      </c>
      <c r="I65" s="65"/>
      <c r="J65" s="65"/>
      <c r="K65" s="65"/>
      <c r="L65" s="8">
        <f t="shared" si="4"/>
        <v>12.3</v>
      </c>
      <c r="M65" s="35">
        <f t="shared" si="8"/>
        <v>0.19999999999999929</v>
      </c>
    </row>
    <row r="66" spans="1:13" s="42" customFormat="1" hidden="1" x14ac:dyDescent="0.25">
      <c r="A66" s="69" t="s">
        <v>66</v>
      </c>
      <c r="B66" s="58">
        <v>29.1</v>
      </c>
      <c r="C66" s="41">
        <v>0</v>
      </c>
      <c r="D66" s="65">
        <v>231.1</v>
      </c>
      <c r="E66" s="65">
        <v>132.1</v>
      </c>
      <c r="F66" s="67">
        <f t="shared" si="15"/>
        <v>57.161401990480314</v>
      </c>
      <c r="G66" s="65">
        <v>99</v>
      </c>
      <c r="H66" s="65">
        <f>E66+G66</f>
        <v>231.1</v>
      </c>
      <c r="I66" s="65"/>
      <c r="J66" s="65"/>
      <c r="K66" s="65"/>
      <c r="L66" s="8">
        <f t="shared" si="4"/>
        <v>231.1</v>
      </c>
      <c r="M66" s="35">
        <f t="shared" si="8"/>
        <v>0</v>
      </c>
    </row>
    <row r="67" spans="1:13" s="42" customFormat="1" hidden="1" x14ac:dyDescent="0.25">
      <c r="A67" s="69" t="s">
        <v>65</v>
      </c>
      <c r="B67" s="58">
        <v>4.9000000000000004</v>
      </c>
      <c r="C67" s="41">
        <v>0</v>
      </c>
      <c r="D67" s="65">
        <v>10.5</v>
      </c>
      <c r="E67" s="65">
        <v>5</v>
      </c>
      <c r="F67" s="67">
        <f t="shared" si="15"/>
        <v>47.61904761904762</v>
      </c>
      <c r="G67" s="65"/>
      <c r="H67" s="65"/>
      <c r="I67" s="65"/>
      <c r="J67" s="65"/>
      <c r="K67" s="65"/>
      <c r="L67" s="8">
        <f t="shared" si="4"/>
        <v>5</v>
      </c>
      <c r="M67" s="35">
        <f t="shared" si="8"/>
        <v>5.5</v>
      </c>
    </row>
    <row r="68" spans="1:13" s="42" customFormat="1" hidden="1" x14ac:dyDescent="0.25">
      <c r="A68" s="69" t="s">
        <v>69</v>
      </c>
      <c r="B68" s="58">
        <v>1353.9</v>
      </c>
      <c r="C68" s="41">
        <v>100</v>
      </c>
      <c r="D68" s="65">
        <v>796.3</v>
      </c>
      <c r="E68" s="65">
        <v>527.5</v>
      </c>
      <c r="F68" s="67">
        <f t="shared" si="15"/>
        <v>66.243877935451465</v>
      </c>
      <c r="G68" s="65">
        <v>71.599999999999994</v>
      </c>
      <c r="H68" s="65">
        <f t="shared" ref="H68:H73" si="16">E68+G68</f>
        <v>599.1</v>
      </c>
      <c r="I68" s="65"/>
      <c r="J68" s="65"/>
      <c r="K68" s="65"/>
      <c r="L68" s="8">
        <f t="shared" si="4"/>
        <v>599.1</v>
      </c>
      <c r="M68" s="35">
        <f t="shared" si="8"/>
        <v>197.19999999999993</v>
      </c>
    </row>
    <row r="69" spans="1:13" s="42" customFormat="1" ht="31.5" hidden="1" x14ac:dyDescent="0.25">
      <c r="A69" s="69" t="s">
        <v>70</v>
      </c>
      <c r="B69" s="58">
        <v>405</v>
      </c>
      <c r="C69" s="41">
        <v>0</v>
      </c>
      <c r="D69" s="65">
        <v>374.3</v>
      </c>
      <c r="E69" s="65">
        <v>374.3</v>
      </c>
      <c r="F69" s="67">
        <f t="shared" si="15"/>
        <v>100</v>
      </c>
      <c r="G69" s="65">
        <v>41.3</v>
      </c>
      <c r="H69" s="65">
        <f t="shared" si="16"/>
        <v>415.6</v>
      </c>
      <c r="I69" s="65"/>
      <c r="J69" s="65"/>
      <c r="K69" s="65"/>
      <c r="L69" s="8">
        <f t="shared" si="4"/>
        <v>415.6</v>
      </c>
      <c r="M69" s="35">
        <f t="shared" si="8"/>
        <v>-41.300000000000011</v>
      </c>
    </row>
    <row r="70" spans="1:13" s="42" customFormat="1" ht="31.5" hidden="1" x14ac:dyDescent="0.25">
      <c r="A70" s="69" t="s">
        <v>71</v>
      </c>
      <c r="B70" s="58">
        <v>0</v>
      </c>
      <c r="C70" s="41">
        <v>0</v>
      </c>
      <c r="D70" s="65">
        <v>9.5</v>
      </c>
      <c r="E70" s="65">
        <v>7.5</v>
      </c>
      <c r="F70" s="67">
        <f t="shared" si="15"/>
        <v>78.94736842105263</v>
      </c>
      <c r="G70" s="65">
        <v>2</v>
      </c>
      <c r="H70" s="65">
        <f t="shared" si="16"/>
        <v>9.5</v>
      </c>
      <c r="I70" s="65"/>
      <c r="J70" s="65"/>
      <c r="K70" s="65"/>
      <c r="L70" s="8">
        <f t="shared" si="4"/>
        <v>9.5</v>
      </c>
      <c r="M70" s="35">
        <f t="shared" si="8"/>
        <v>0</v>
      </c>
    </row>
    <row r="71" spans="1:13" s="42" customFormat="1" hidden="1" x14ac:dyDescent="0.25">
      <c r="A71" s="69" t="s">
        <v>72</v>
      </c>
      <c r="B71" s="58">
        <v>0</v>
      </c>
      <c r="C71" s="41">
        <v>0</v>
      </c>
      <c r="D71" s="65">
        <v>31.6</v>
      </c>
      <c r="E71" s="65">
        <v>24.6</v>
      </c>
      <c r="F71" s="67">
        <f t="shared" si="15"/>
        <v>77.848101265822777</v>
      </c>
      <c r="G71" s="65">
        <v>0</v>
      </c>
      <c r="H71" s="65">
        <f t="shared" si="16"/>
        <v>24.6</v>
      </c>
      <c r="I71" s="65"/>
      <c r="J71" s="65"/>
      <c r="K71" s="65"/>
      <c r="L71" s="8">
        <f t="shared" si="4"/>
        <v>24.6</v>
      </c>
      <c r="M71" s="35">
        <f t="shared" si="8"/>
        <v>7</v>
      </c>
    </row>
    <row r="72" spans="1:13" s="42" customFormat="1" ht="31.5" hidden="1" x14ac:dyDescent="0.25">
      <c r="A72" s="69" t="s">
        <v>73</v>
      </c>
      <c r="B72" s="58">
        <v>79.7</v>
      </c>
      <c r="C72" s="41">
        <v>0</v>
      </c>
      <c r="D72" s="65">
        <v>64</v>
      </c>
      <c r="E72" s="65">
        <v>34</v>
      </c>
      <c r="F72" s="67">
        <f t="shared" si="15"/>
        <v>53.125</v>
      </c>
      <c r="G72" s="65">
        <v>0</v>
      </c>
      <c r="H72" s="65">
        <f t="shared" si="16"/>
        <v>34</v>
      </c>
      <c r="I72" s="65"/>
      <c r="J72" s="65"/>
      <c r="K72" s="65"/>
      <c r="L72" s="8">
        <f t="shared" si="4"/>
        <v>34</v>
      </c>
      <c r="M72" s="35">
        <f t="shared" si="8"/>
        <v>30</v>
      </c>
    </row>
    <row r="73" spans="1:13" s="42" customFormat="1" ht="47.25" hidden="1" x14ac:dyDescent="0.25">
      <c r="A73" s="69" t="s">
        <v>74</v>
      </c>
      <c r="B73" s="58">
        <v>0</v>
      </c>
      <c r="C73" s="41">
        <v>0</v>
      </c>
      <c r="D73" s="65">
        <v>815.8</v>
      </c>
      <c r="E73" s="65">
        <v>815.8</v>
      </c>
      <c r="F73" s="67">
        <f t="shared" si="15"/>
        <v>100</v>
      </c>
      <c r="G73" s="65">
        <v>0</v>
      </c>
      <c r="H73" s="65">
        <f t="shared" si="16"/>
        <v>815.8</v>
      </c>
      <c r="I73" s="65"/>
      <c r="J73" s="65"/>
      <c r="K73" s="65"/>
      <c r="L73" s="8">
        <f t="shared" si="4"/>
        <v>815.8</v>
      </c>
      <c r="M73" s="35">
        <f t="shared" si="8"/>
        <v>0</v>
      </c>
    </row>
    <row r="74" spans="1:13" s="42" customFormat="1" ht="47.25" hidden="1" x14ac:dyDescent="0.25">
      <c r="A74" s="69" t="s">
        <v>75</v>
      </c>
      <c r="B74" s="58">
        <v>7</v>
      </c>
      <c r="C74" s="41">
        <v>0</v>
      </c>
      <c r="D74" s="65">
        <v>37.200000000000003</v>
      </c>
      <c r="E74" s="65">
        <v>0</v>
      </c>
      <c r="F74" s="67">
        <f t="shared" si="15"/>
        <v>0</v>
      </c>
      <c r="G74" s="65">
        <v>0</v>
      </c>
      <c r="H74" s="65">
        <v>0</v>
      </c>
      <c r="I74" s="65"/>
      <c r="J74" s="65"/>
      <c r="K74" s="65"/>
      <c r="L74" s="8">
        <f t="shared" si="4"/>
        <v>0</v>
      </c>
      <c r="M74" s="35">
        <f t="shared" si="8"/>
        <v>37.200000000000003</v>
      </c>
    </row>
    <row r="75" spans="1:13" s="42" customFormat="1" hidden="1" x14ac:dyDescent="0.25">
      <c r="A75" s="69" t="s">
        <v>76</v>
      </c>
      <c r="B75" s="58">
        <v>0</v>
      </c>
      <c r="C75" s="41">
        <v>0</v>
      </c>
      <c r="D75" s="65">
        <v>5.6</v>
      </c>
      <c r="E75" s="65">
        <v>5.6</v>
      </c>
      <c r="F75" s="67">
        <f t="shared" si="15"/>
        <v>100</v>
      </c>
      <c r="G75" s="65">
        <v>0</v>
      </c>
      <c r="H75" s="65">
        <f>E75+G75</f>
        <v>5.6</v>
      </c>
      <c r="I75" s="65"/>
      <c r="J75" s="65"/>
      <c r="K75" s="65"/>
      <c r="L75" s="8">
        <f t="shared" ref="L75:L115" si="17">E75+G75+J75+K75</f>
        <v>5.6</v>
      </c>
      <c r="M75" s="35">
        <f t="shared" si="8"/>
        <v>0</v>
      </c>
    </row>
    <row r="76" spans="1:13" s="42" customFormat="1" hidden="1" x14ac:dyDescent="0.25">
      <c r="A76" s="69" t="s">
        <v>77</v>
      </c>
      <c r="B76" s="58">
        <v>0</v>
      </c>
      <c r="C76" s="41">
        <v>0</v>
      </c>
      <c r="D76" s="65">
        <v>70</v>
      </c>
      <c r="E76" s="65">
        <v>53.7</v>
      </c>
      <c r="F76" s="67">
        <f t="shared" si="15"/>
        <v>76.714285714285708</v>
      </c>
      <c r="G76" s="65">
        <v>0</v>
      </c>
      <c r="H76" s="65">
        <f>E76+G76</f>
        <v>53.7</v>
      </c>
      <c r="I76" s="65"/>
      <c r="J76" s="65"/>
      <c r="K76" s="65"/>
      <c r="L76" s="8">
        <f t="shared" si="17"/>
        <v>53.7</v>
      </c>
      <c r="M76" s="35">
        <f t="shared" si="8"/>
        <v>16.299999999999997</v>
      </c>
    </row>
    <row r="77" spans="1:13" s="37" customFormat="1" hidden="1" x14ac:dyDescent="0.25">
      <c r="A77" s="33" t="s">
        <v>18</v>
      </c>
      <c r="B77" s="60"/>
      <c r="C77" s="34">
        <v>0</v>
      </c>
      <c r="D77" s="63">
        <v>0</v>
      </c>
      <c r="E77" s="63">
        <v>0</v>
      </c>
      <c r="F77" s="63">
        <v>0</v>
      </c>
      <c r="G77" s="63">
        <v>0</v>
      </c>
      <c r="H77" s="65">
        <v>0</v>
      </c>
      <c r="I77" s="63"/>
      <c r="J77" s="63"/>
      <c r="K77" s="63"/>
      <c r="L77" s="8">
        <f t="shared" si="17"/>
        <v>0</v>
      </c>
      <c r="M77" s="35">
        <f t="shared" si="8"/>
        <v>0</v>
      </c>
    </row>
    <row r="78" spans="1:13" s="37" customFormat="1" ht="31.5" hidden="1" x14ac:dyDescent="0.25">
      <c r="A78" s="33" t="s">
        <v>42</v>
      </c>
      <c r="B78" s="34"/>
      <c r="C78" s="34"/>
      <c r="D78" s="63"/>
      <c r="E78" s="63"/>
      <c r="F78" s="63"/>
      <c r="G78" s="63"/>
      <c r="H78" s="63"/>
      <c r="I78" s="63"/>
      <c r="J78" s="63"/>
      <c r="K78" s="63"/>
      <c r="L78" s="8">
        <f t="shared" si="17"/>
        <v>0</v>
      </c>
      <c r="M78" s="35">
        <f t="shared" si="8"/>
        <v>0</v>
      </c>
    </row>
    <row r="79" spans="1:13" s="42" customFormat="1" ht="31.5" hidden="1" x14ac:dyDescent="0.25">
      <c r="A79" s="69" t="s">
        <v>78</v>
      </c>
      <c r="B79" s="41">
        <v>0</v>
      </c>
      <c r="C79" s="41">
        <v>0</v>
      </c>
      <c r="D79" s="65">
        <v>510</v>
      </c>
      <c r="E79" s="65">
        <v>491.7</v>
      </c>
      <c r="F79" s="67">
        <f>E79*100/D79</f>
        <v>96.411764705882348</v>
      </c>
      <c r="G79" s="65">
        <v>10.4</v>
      </c>
      <c r="H79" s="65">
        <f>E79+G79</f>
        <v>502.09999999999997</v>
      </c>
      <c r="I79" s="65"/>
      <c r="J79" s="65"/>
      <c r="K79" s="65"/>
      <c r="L79" s="8">
        <f t="shared" si="17"/>
        <v>502.09999999999997</v>
      </c>
      <c r="M79" s="35">
        <f t="shared" si="8"/>
        <v>7.9000000000000341</v>
      </c>
    </row>
    <row r="80" spans="1:13" s="37" customFormat="1" ht="31.5" hidden="1" x14ac:dyDescent="0.25">
      <c r="A80" s="33" t="s">
        <v>43</v>
      </c>
      <c r="B80" s="34"/>
      <c r="C80" s="34"/>
      <c r="D80" s="63"/>
      <c r="E80" s="63"/>
      <c r="F80" s="63"/>
      <c r="G80" s="63"/>
      <c r="H80" s="63"/>
      <c r="I80" s="63"/>
      <c r="J80" s="63"/>
      <c r="K80" s="63"/>
      <c r="L80" s="8">
        <f t="shared" si="17"/>
        <v>0</v>
      </c>
      <c r="M80" s="35">
        <f t="shared" si="8"/>
        <v>0</v>
      </c>
    </row>
    <row r="81" spans="1:13" s="39" customFormat="1" ht="31.5" hidden="1" x14ac:dyDescent="0.25">
      <c r="A81" s="33" t="s">
        <v>44</v>
      </c>
      <c r="B81" s="34"/>
      <c r="C81" s="34"/>
      <c r="D81" s="63"/>
      <c r="E81" s="63"/>
      <c r="F81" s="63"/>
      <c r="G81" s="63"/>
      <c r="H81" s="63"/>
      <c r="I81" s="63"/>
      <c r="J81" s="63"/>
      <c r="K81" s="63"/>
      <c r="L81" s="8">
        <f t="shared" si="17"/>
        <v>0</v>
      </c>
      <c r="M81" s="35">
        <f t="shared" si="8"/>
        <v>0</v>
      </c>
    </row>
    <row r="82" spans="1:13" s="43" customFormat="1" ht="31.5" hidden="1" x14ac:dyDescent="0.25">
      <c r="A82" s="69" t="s">
        <v>79</v>
      </c>
      <c r="B82" s="41">
        <v>128.69999999999999</v>
      </c>
      <c r="C82" s="41">
        <v>0</v>
      </c>
      <c r="D82" s="65">
        <v>158.4</v>
      </c>
      <c r="E82" s="65">
        <v>0</v>
      </c>
      <c r="F82" s="65">
        <f>E82*100/D82</f>
        <v>0</v>
      </c>
      <c r="G82" s="65">
        <v>0</v>
      </c>
      <c r="H82" s="65">
        <f>E82+G82</f>
        <v>0</v>
      </c>
      <c r="I82" s="65"/>
      <c r="J82" s="65"/>
      <c r="K82" s="65"/>
      <c r="L82" s="8">
        <f t="shared" si="17"/>
        <v>0</v>
      </c>
      <c r="M82" s="35">
        <f t="shared" si="8"/>
        <v>158.4</v>
      </c>
    </row>
    <row r="83" spans="1:13" s="43" customFormat="1" ht="47.25" hidden="1" x14ac:dyDescent="0.25">
      <c r="A83" s="69" t="s">
        <v>80</v>
      </c>
      <c r="B83" s="41">
        <v>712</v>
      </c>
      <c r="C83" s="41">
        <v>0</v>
      </c>
      <c r="D83" s="65">
        <v>772</v>
      </c>
      <c r="E83" s="65">
        <v>772</v>
      </c>
      <c r="F83" s="65">
        <f>E83*100/D83</f>
        <v>100</v>
      </c>
      <c r="G83" s="65">
        <v>0</v>
      </c>
      <c r="H83" s="65">
        <f>E83+G83</f>
        <v>772</v>
      </c>
      <c r="I83" s="65"/>
      <c r="J83" s="65"/>
      <c r="K83" s="65"/>
      <c r="L83" s="8">
        <f t="shared" si="17"/>
        <v>772</v>
      </c>
      <c r="M83" s="35">
        <f t="shared" si="8"/>
        <v>0</v>
      </c>
    </row>
    <row r="84" spans="1:13" s="78" customFormat="1" hidden="1" x14ac:dyDescent="0.25">
      <c r="A84" s="33" t="s">
        <v>45</v>
      </c>
      <c r="B84" s="76">
        <f>B85+B86+B87+B88+B89+B90+B91+B92+B93+B94+B95+B96+B97</f>
        <v>1733.2</v>
      </c>
      <c r="C84" s="76">
        <f t="shared" ref="C84:H84" si="18">C85+C86+C87+C88+C89+C90+C91+C92+C93+C94+C95+C96+C97</f>
        <v>6.1000000000000005</v>
      </c>
      <c r="D84" s="76">
        <f t="shared" si="18"/>
        <v>3233.2999999999997</v>
      </c>
      <c r="E84" s="76">
        <f t="shared" si="18"/>
        <v>2101.6</v>
      </c>
      <c r="F84" s="79">
        <f t="shared" si="18"/>
        <v>855.57406262659163</v>
      </c>
      <c r="G84" s="76">
        <f t="shared" si="18"/>
        <v>96.4</v>
      </c>
      <c r="H84" s="76">
        <f t="shared" si="18"/>
        <v>2198</v>
      </c>
      <c r="I84" s="77"/>
      <c r="J84" s="77"/>
      <c r="K84" s="77"/>
      <c r="L84" s="8">
        <f t="shared" si="17"/>
        <v>2198</v>
      </c>
      <c r="M84" s="35">
        <f t="shared" si="8"/>
        <v>1035.2999999999997</v>
      </c>
    </row>
    <row r="85" spans="1:13" s="43" customFormat="1" hidden="1" x14ac:dyDescent="0.25">
      <c r="A85" s="69" t="s">
        <v>81</v>
      </c>
      <c r="B85" s="41">
        <v>437.2</v>
      </c>
      <c r="C85" s="41">
        <v>0.2</v>
      </c>
      <c r="D85" s="65">
        <v>566.6</v>
      </c>
      <c r="E85" s="65">
        <v>325.3</v>
      </c>
      <c r="F85" s="67">
        <f t="shared" ref="F85:F97" si="19">E85*100/D85</f>
        <v>57.41263678079774</v>
      </c>
      <c r="G85" s="65">
        <v>0</v>
      </c>
      <c r="H85" s="65">
        <f t="shared" ref="H85:H97" si="20">E85+G85</f>
        <v>325.3</v>
      </c>
      <c r="I85" s="65"/>
      <c r="J85" s="65"/>
      <c r="K85" s="65"/>
      <c r="L85" s="8">
        <f t="shared" si="17"/>
        <v>325.3</v>
      </c>
      <c r="M85" s="35">
        <f t="shared" si="8"/>
        <v>241.3</v>
      </c>
    </row>
    <row r="86" spans="1:13" s="43" customFormat="1" hidden="1" x14ac:dyDescent="0.25">
      <c r="A86" s="69" t="s">
        <v>82</v>
      </c>
      <c r="B86" s="41">
        <v>147</v>
      </c>
      <c r="C86" s="41">
        <v>0</v>
      </c>
      <c r="D86" s="65">
        <v>244.6</v>
      </c>
      <c r="E86" s="65">
        <v>226.9</v>
      </c>
      <c r="F86" s="67">
        <f t="shared" si="19"/>
        <v>92.763695829926419</v>
      </c>
      <c r="G86" s="65">
        <v>0</v>
      </c>
      <c r="H86" s="65">
        <f t="shared" si="20"/>
        <v>226.9</v>
      </c>
      <c r="I86" s="65"/>
      <c r="J86" s="65"/>
      <c r="K86" s="65"/>
      <c r="L86" s="8">
        <f t="shared" si="17"/>
        <v>226.9</v>
      </c>
      <c r="M86" s="35">
        <f t="shared" si="8"/>
        <v>17.699999999999989</v>
      </c>
    </row>
    <row r="87" spans="1:13" s="43" customFormat="1" hidden="1" x14ac:dyDescent="0.25">
      <c r="A87" s="69" t="s">
        <v>83</v>
      </c>
      <c r="B87" s="41">
        <v>19.100000000000001</v>
      </c>
      <c r="C87" s="41">
        <v>0</v>
      </c>
      <c r="D87" s="65">
        <v>41.3</v>
      </c>
      <c r="E87" s="65">
        <v>34.6</v>
      </c>
      <c r="F87" s="67">
        <f t="shared" si="19"/>
        <v>83.777239709443108</v>
      </c>
      <c r="G87" s="65">
        <v>0</v>
      </c>
      <c r="H87" s="65">
        <f t="shared" si="20"/>
        <v>34.6</v>
      </c>
      <c r="I87" s="65"/>
      <c r="J87" s="65"/>
      <c r="K87" s="65"/>
      <c r="L87" s="8">
        <f t="shared" si="17"/>
        <v>34.6</v>
      </c>
      <c r="M87" s="35">
        <f t="shared" si="8"/>
        <v>6.6999999999999957</v>
      </c>
    </row>
    <row r="88" spans="1:13" s="43" customFormat="1" ht="31.5" hidden="1" x14ac:dyDescent="0.25">
      <c r="A88" s="69" t="s">
        <v>84</v>
      </c>
      <c r="B88" s="41">
        <v>463.9</v>
      </c>
      <c r="C88" s="41">
        <v>0</v>
      </c>
      <c r="D88" s="65">
        <v>283.8</v>
      </c>
      <c r="E88" s="65">
        <v>92.5</v>
      </c>
      <c r="F88" s="67">
        <f t="shared" si="19"/>
        <v>32.593375616631427</v>
      </c>
      <c r="G88" s="65">
        <v>28.4</v>
      </c>
      <c r="H88" s="65">
        <f t="shared" si="20"/>
        <v>120.9</v>
      </c>
      <c r="I88" s="65"/>
      <c r="J88" s="65"/>
      <c r="K88" s="65"/>
      <c r="L88" s="8">
        <f t="shared" si="17"/>
        <v>120.9</v>
      </c>
      <c r="M88" s="35">
        <f t="shared" si="8"/>
        <v>162.9</v>
      </c>
    </row>
    <row r="89" spans="1:13" s="43" customFormat="1" hidden="1" x14ac:dyDescent="0.25">
      <c r="A89" s="69" t="s">
        <v>85</v>
      </c>
      <c r="B89" s="41">
        <v>1</v>
      </c>
      <c r="C89" s="41">
        <v>0</v>
      </c>
      <c r="D89" s="65">
        <v>1</v>
      </c>
      <c r="E89" s="65">
        <v>0</v>
      </c>
      <c r="F89" s="67">
        <f t="shared" si="19"/>
        <v>0</v>
      </c>
      <c r="G89" s="65">
        <v>1</v>
      </c>
      <c r="H89" s="65">
        <f t="shared" si="20"/>
        <v>1</v>
      </c>
      <c r="I89" s="65"/>
      <c r="J89" s="65"/>
      <c r="K89" s="65"/>
      <c r="L89" s="8">
        <f t="shared" si="17"/>
        <v>1</v>
      </c>
      <c r="M89" s="35">
        <f t="shared" si="8"/>
        <v>0</v>
      </c>
    </row>
    <row r="90" spans="1:13" s="43" customFormat="1" hidden="1" x14ac:dyDescent="0.25">
      <c r="A90" s="69" t="s">
        <v>86</v>
      </c>
      <c r="B90" s="41">
        <v>88.8</v>
      </c>
      <c r="C90" s="41">
        <v>0</v>
      </c>
      <c r="D90" s="65">
        <v>306.60000000000002</v>
      </c>
      <c r="E90" s="65">
        <v>177.9</v>
      </c>
      <c r="F90" s="67">
        <f t="shared" si="19"/>
        <v>58.023483365949112</v>
      </c>
      <c r="G90" s="65">
        <v>0</v>
      </c>
      <c r="H90" s="65">
        <f t="shared" si="20"/>
        <v>177.9</v>
      </c>
      <c r="I90" s="65"/>
      <c r="J90" s="65"/>
      <c r="K90" s="65"/>
      <c r="L90" s="8">
        <f t="shared" si="17"/>
        <v>177.9</v>
      </c>
      <c r="M90" s="35">
        <f t="shared" si="8"/>
        <v>128.70000000000002</v>
      </c>
    </row>
    <row r="91" spans="1:13" s="43" customFormat="1" ht="31.5" hidden="1" x14ac:dyDescent="0.25">
      <c r="A91" s="69" t="s">
        <v>87</v>
      </c>
      <c r="B91" s="41">
        <v>16.8</v>
      </c>
      <c r="C91" s="41">
        <v>0</v>
      </c>
      <c r="D91" s="65">
        <v>93.6</v>
      </c>
      <c r="E91" s="65">
        <v>88.6</v>
      </c>
      <c r="F91" s="67">
        <f t="shared" si="19"/>
        <v>94.658119658119659</v>
      </c>
      <c r="G91" s="65">
        <v>5</v>
      </c>
      <c r="H91" s="65">
        <f t="shared" si="20"/>
        <v>93.6</v>
      </c>
      <c r="I91" s="65"/>
      <c r="J91" s="65"/>
      <c r="K91" s="65"/>
      <c r="L91" s="8">
        <f t="shared" si="17"/>
        <v>93.6</v>
      </c>
      <c r="M91" s="35">
        <f t="shared" si="8"/>
        <v>0</v>
      </c>
    </row>
    <row r="92" spans="1:13" s="43" customFormat="1" ht="31.5" hidden="1" x14ac:dyDescent="0.25">
      <c r="A92" s="69" t="s">
        <v>88</v>
      </c>
      <c r="B92" s="41">
        <v>220.4</v>
      </c>
      <c r="C92" s="41">
        <v>0</v>
      </c>
      <c r="D92" s="65">
        <v>791.7</v>
      </c>
      <c r="E92" s="65">
        <v>538.79999999999995</v>
      </c>
      <c r="F92" s="67">
        <f t="shared" si="19"/>
        <v>68.05608184918529</v>
      </c>
      <c r="G92" s="65">
        <v>48.5</v>
      </c>
      <c r="H92" s="65">
        <f t="shared" si="20"/>
        <v>587.29999999999995</v>
      </c>
      <c r="I92" s="65"/>
      <c r="J92" s="65"/>
      <c r="K92" s="65"/>
      <c r="L92" s="8">
        <f t="shared" si="17"/>
        <v>587.29999999999995</v>
      </c>
      <c r="M92" s="35">
        <f t="shared" si="8"/>
        <v>204.40000000000009</v>
      </c>
    </row>
    <row r="93" spans="1:13" s="43" customFormat="1" hidden="1" x14ac:dyDescent="0.25">
      <c r="A93" s="69" t="s">
        <v>89</v>
      </c>
      <c r="B93" s="41">
        <v>0</v>
      </c>
      <c r="C93" s="41">
        <v>0</v>
      </c>
      <c r="D93" s="65">
        <v>237.9</v>
      </c>
      <c r="E93" s="65">
        <v>108.7</v>
      </c>
      <c r="F93" s="67">
        <f t="shared" si="19"/>
        <v>45.69146700294241</v>
      </c>
      <c r="G93" s="65">
        <v>0</v>
      </c>
      <c r="H93" s="65">
        <f t="shared" si="20"/>
        <v>108.7</v>
      </c>
      <c r="I93" s="65"/>
      <c r="J93" s="65"/>
      <c r="K93" s="65"/>
      <c r="L93" s="8">
        <f t="shared" si="17"/>
        <v>108.7</v>
      </c>
      <c r="M93" s="35">
        <f t="shared" si="8"/>
        <v>129.19999999999999</v>
      </c>
    </row>
    <row r="94" spans="1:13" s="43" customFormat="1" ht="31.5" hidden="1" x14ac:dyDescent="0.25">
      <c r="A94" s="69" t="s">
        <v>90</v>
      </c>
      <c r="B94" s="41">
        <v>82</v>
      </c>
      <c r="C94" s="41">
        <v>0</v>
      </c>
      <c r="D94" s="65">
        <v>204.5</v>
      </c>
      <c r="E94" s="65">
        <v>140</v>
      </c>
      <c r="F94" s="67">
        <f t="shared" si="19"/>
        <v>68.459657701711492</v>
      </c>
      <c r="G94" s="65">
        <v>0</v>
      </c>
      <c r="H94" s="65">
        <f t="shared" si="20"/>
        <v>140</v>
      </c>
      <c r="I94" s="65"/>
      <c r="J94" s="65"/>
      <c r="K94" s="65"/>
      <c r="L94" s="8">
        <f t="shared" si="17"/>
        <v>140</v>
      </c>
      <c r="M94" s="35">
        <f t="shared" si="8"/>
        <v>64.5</v>
      </c>
    </row>
    <row r="95" spans="1:13" s="43" customFormat="1" hidden="1" x14ac:dyDescent="0.25">
      <c r="A95" s="69" t="s">
        <v>91</v>
      </c>
      <c r="B95" s="41">
        <v>216</v>
      </c>
      <c r="C95" s="41">
        <v>0</v>
      </c>
      <c r="D95" s="65">
        <v>110</v>
      </c>
      <c r="E95" s="65">
        <v>99.9</v>
      </c>
      <c r="F95" s="67">
        <f t="shared" si="19"/>
        <v>90.818181818181813</v>
      </c>
      <c r="G95" s="65">
        <v>0</v>
      </c>
      <c r="H95" s="65">
        <f t="shared" si="20"/>
        <v>99.9</v>
      </c>
      <c r="I95" s="65"/>
      <c r="J95" s="65"/>
      <c r="K95" s="65"/>
      <c r="L95" s="8">
        <f t="shared" si="17"/>
        <v>99.9</v>
      </c>
      <c r="M95" s="35">
        <f t="shared" si="8"/>
        <v>10.099999999999994</v>
      </c>
    </row>
    <row r="96" spans="1:13" s="43" customFormat="1" ht="47.25" hidden="1" x14ac:dyDescent="0.25">
      <c r="A96" s="69" t="s">
        <v>92</v>
      </c>
      <c r="B96" s="41">
        <v>0</v>
      </c>
      <c r="C96" s="41">
        <v>0</v>
      </c>
      <c r="D96" s="65">
        <v>124.6</v>
      </c>
      <c r="E96" s="65">
        <v>124.6</v>
      </c>
      <c r="F96" s="67">
        <f t="shared" si="19"/>
        <v>100</v>
      </c>
      <c r="G96" s="65">
        <v>0</v>
      </c>
      <c r="H96" s="65">
        <f t="shared" si="20"/>
        <v>124.6</v>
      </c>
      <c r="I96" s="65"/>
      <c r="J96" s="65"/>
      <c r="K96" s="65"/>
      <c r="L96" s="8">
        <f t="shared" si="17"/>
        <v>124.6</v>
      </c>
      <c r="M96" s="35">
        <f t="shared" si="8"/>
        <v>0</v>
      </c>
    </row>
    <row r="97" spans="1:13" s="43" customFormat="1" hidden="1" x14ac:dyDescent="0.25">
      <c r="A97" s="69" t="s">
        <v>93</v>
      </c>
      <c r="B97" s="41">
        <v>41</v>
      </c>
      <c r="C97" s="41">
        <v>5.9</v>
      </c>
      <c r="D97" s="65">
        <v>227.1</v>
      </c>
      <c r="E97" s="65">
        <v>143.80000000000001</v>
      </c>
      <c r="F97" s="67">
        <f t="shared" si="19"/>
        <v>63.320123293703226</v>
      </c>
      <c r="G97" s="65">
        <v>13.5</v>
      </c>
      <c r="H97" s="65">
        <f t="shared" si="20"/>
        <v>157.30000000000001</v>
      </c>
      <c r="I97" s="65"/>
      <c r="J97" s="65"/>
      <c r="K97" s="65"/>
      <c r="L97" s="8">
        <f t="shared" si="17"/>
        <v>157.30000000000001</v>
      </c>
      <c r="M97" s="35">
        <f t="shared" ref="M97:M115" si="21">D97-L97</f>
        <v>69.799999999999983</v>
      </c>
    </row>
    <row r="98" spans="1:13" s="39" customFormat="1" ht="31.5" hidden="1" x14ac:dyDescent="0.25">
      <c r="A98" s="33" t="s">
        <v>46</v>
      </c>
      <c r="B98" s="34"/>
      <c r="C98" s="34"/>
      <c r="D98" s="63"/>
      <c r="E98" s="63"/>
      <c r="F98" s="63"/>
      <c r="G98" s="63"/>
      <c r="H98" s="63"/>
      <c r="I98" s="63"/>
      <c r="J98" s="63"/>
      <c r="K98" s="63"/>
      <c r="L98" s="8">
        <f t="shared" si="17"/>
        <v>0</v>
      </c>
      <c r="M98" s="35">
        <f t="shared" si="21"/>
        <v>0</v>
      </c>
    </row>
    <row r="99" spans="1:13" s="43" customFormat="1" ht="47.25" hidden="1" x14ac:dyDescent="0.25">
      <c r="A99" s="69" t="s">
        <v>94</v>
      </c>
      <c r="B99" s="41">
        <v>0</v>
      </c>
      <c r="C99" s="41">
        <v>0</v>
      </c>
      <c r="D99" s="65">
        <v>0.2</v>
      </c>
      <c r="E99" s="65">
        <v>0.2</v>
      </c>
      <c r="F99" s="67">
        <f>E99*100/D99</f>
        <v>100</v>
      </c>
      <c r="G99" s="65">
        <v>0</v>
      </c>
      <c r="H99" s="65">
        <f>E99+G99</f>
        <v>0.2</v>
      </c>
      <c r="I99" s="65"/>
      <c r="J99" s="65"/>
      <c r="K99" s="65"/>
      <c r="L99" s="8">
        <f t="shared" si="17"/>
        <v>0.2</v>
      </c>
      <c r="M99" s="35">
        <f t="shared" si="21"/>
        <v>0</v>
      </c>
    </row>
    <row r="100" spans="1:13" s="43" customFormat="1" ht="31.5" hidden="1" x14ac:dyDescent="0.25">
      <c r="A100" s="69" t="s">
        <v>95</v>
      </c>
      <c r="B100" s="41">
        <v>509.6</v>
      </c>
      <c r="C100" s="41">
        <v>23.2</v>
      </c>
      <c r="D100" s="65">
        <v>1196.8</v>
      </c>
      <c r="E100" s="65">
        <v>812.7</v>
      </c>
      <c r="F100" s="67">
        <f t="shared" ref="F100:F101" si="22">E100*100/D100</f>
        <v>67.906082887700535</v>
      </c>
      <c r="G100" s="65">
        <v>237.1</v>
      </c>
      <c r="H100" s="65">
        <f>E100+G100</f>
        <v>1049.8</v>
      </c>
      <c r="I100" s="65"/>
      <c r="J100" s="65"/>
      <c r="K100" s="65"/>
      <c r="L100" s="8">
        <f t="shared" si="17"/>
        <v>1049.8</v>
      </c>
      <c r="M100" s="35">
        <f t="shared" si="21"/>
        <v>147</v>
      </c>
    </row>
    <row r="101" spans="1:13" s="43" customFormat="1" hidden="1" x14ac:dyDescent="0.25">
      <c r="A101" s="69" t="s">
        <v>96</v>
      </c>
      <c r="B101" s="41">
        <v>0</v>
      </c>
      <c r="C101" s="41">
        <v>0</v>
      </c>
      <c r="D101" s="65">
        <v>11</v>
      </c>
      <c r="E101" s="65">
        <v>0</v>
      </c>
      <c r="F101" s="67">
        <f t="shared" si="22"/>
        <v>0</v>
      </c>
      <c r="G101" s="65">
        <v>11</v>
      </c>
      <c r="H101" s="65">
        <f>E101+G101</f>
        <v>11</v>
      </c>
      <c r="I101" s="65"/>
      <c r="J101" s="65"/>
      <c r="K101" s="65"/>
      <c r="L101" s="8">
        <f t="shared" si="17"/>
        <v>11</v>
      </c>
      <c r="M101" s="35">
        <f t="shared" si="21"/>
        <v>0</v>
      </c>
    </row>
    <row r="102" spans="1:13" s="39" customFormat="1" ht="31.5" hidden="1" x14ac:dyDescent="0.25">
      <c r="A102" s="33" t="s">
        <v>47</v>
      </c>
      <c r="B102" s="34"/>
      <c r="C102" s="34"/>
      <c r="D102" s="63"/>
      <c r="E102" s="63"/>
      <c r="F102" s="63"/>
      <c r="G102" s="63"/>
      <c r="H102" s="63"/>
      <c r="I102" s="63"/>
      <c r="J102" s="63"/>
      <c r="K102" s="63"/>
      <c r="L102" s="8">
        <f t="shared" si="17"/>
        <v>0</v>
      </c>
      <c r="M102" s="35">
        <f t="shared" si="21"/>
        <v>0</v>
      </c>
    </row>
    <row r="103" spans="1:13" s="2" customFormat="1" ht="31.5" hidden="1" x14ac:dyDescent="0.25">
      <c r="A103" s="69" t="s">
        <v>97</v>
      </c>
      <c r="B103" s="41">
        <v>360</v>
      </c>
      <c r="C103" s="41">
        <v>0</v>
      </c>
      <c r="D103" s="65"/>
      <c r="E103" s="65"/>
      <c r="F103" s="65"/>
      <c r="G103" s="65"/>
      <c r="H103" s="65"/>
      <c r="I103" s="65"/>
      <c r="J103" s="65"/>
      <c r="K103" s="65"/>
      <c r="L103" s="8">
        <f t="shared" si="17"/>
        <v>0</v>
      </c>
      <c r="M103" s="35">
        <f t="shared" si="21"/>
        <v>0</v>
      </c>
    </row>
    <row r="104" spans="1:13" s="2" customFormat="1" hidden="1" x14ac:dyDescent="0.25">
      <c r="A104" s="40"/>
      <c r="B104" s="41"/>
      <c r="C104" s="41"/>
      <c r="D104" s="65"/>
      <c r="E104" s="65"/>
      <c r="F104" s="65"/>
      <c r="G104" s="65"/>
      <c r="H104" s="65"/>
      <c r="I104" s="65"/>
      <c r="J104" s="65"/>
      <c r="K104" s="65"/>
      <c r="L104" s="8">
        <f t="shared" si="17"/>
        <v>0</v>
      </c>
      <c r="M104" s="35">
        <f t="shared" si="21"/>
        <v>0</v>
      </c>
    </row>
    <row r="105" spans="1:13" s="2" customFormat="1" hidden="1" x14ac:dyDescent="0.25">
      <c r="A105" s="40"/>
      <c r="B105" s="41"/>
      <c r="C105" s="41"/>
      <c r="D105" s="65"/>
      <c r="E105" s="65"/>
      <c r="F105" s="65"/>
      <c r="G105" s="65"/>
      <c r="H105" s="65"/>
      <c r="I105" s="65"/>
      <c r="J105" s="65"/>
      <c r="K105" s="65"/>
      <c r="L105" s="8">
        <f t="shared" si="17"/>
        <v>0</v>
      </c>
      <c r="M105" s="35">
        <f t="shared" si="21"/>
        <v>0</v>
      </c>
    </row>
    <row r="106" spans="1:13" hidden="1" x14ac:dyDescent="0.25">
      <c r="A106" s="40"/>
      <c r="B106" s="41"/>
      <c r="C106" s="41"/>
      <c r="D106" s="65"/>
      <c r="E106" s="65"/>
      <c r="F106" s="65"/>
      <c r="G106" s="65"/>
      <c r="H106" s="65"/>
      <c r="I106" s="65"/>
      <c r="J106" s="65"/>
      <c r="K106" s="65"/>
      <c r="L106" s="8">
        <f t="shared" si="17"/>
        <v>0</v>
      </c>
      <c r="M106" s="35">
        <f t="shared" si="21"/>
        <v>0</v>
      </c>
    </row>
    <row r="107" spans="1:13" hidden="1" x14ac:dyDescent="0.25">
      <c r="A107" s="40"/>
      <c r="B107" s="41"/>
      <c r="C107" s="41"/>
      <c r="D107" s="65"/>
      <c r="E107" s="65"/>
      <c r="F107" s="65"/>
      <c r="G107" s="65"/>
      <c r="H107" s="65"/>
      <c r="I107" s="65"/>
      <c r="J107" s="65"/>
      <c r="K107" s="65"/>
      <c r="L107" s="8">
        <f t="shared" si="17"/>
        <v>0</v>
      </c>
      <c r="M107" s="35">
        <f t="shared" si="21"/>
        <v>0</v>
      </c>
    </row>
    <row r="108" spans="1:13" hidden="1" x14ac:dyDescent="0.25">
      <c r="A108" s="40"/>
      <c r="B108" s="41"/>
      <c r="C108" s="41"/>
      <c r="D108" s="65"/>
      <c r="E108" s="65"/>
      <c r="F108" s="65"/>
      <c r="G108" s="65"/>
      <c r="H108" s="65"/>
      <c r="I108" s="65"/>
      <c r="J108" s="65"/>
      <c r="K108" s="65"/>
      <c r="L108" s="8">
        <f t="shared" si="17"/>
        <v>0</v>
      </c>
      <c r="M108" s="35">
        <f t="shared" si="21"/>
        <v>0</v>
      </c>
    </row>
    <row r="109" spans="1:13" hidden="1" x14ac:dyDescent="0.25">
      <c r="A109" s="40"/>
      <c r="B109" s="41"/>
      <c r="C109" s="41"/>
      <c r="D109" s="65"/>
      <c r="E109" s="65"/>
      <c r="F109" s="65"/>
      <c r="G109" s="65"/>
      <c r="H109" s="65"/>
      <c r="I109" s="65"/>
      <c r="J109" s="65"/>
      <c r="K109" s="65"/>
      <c r="L109" s="8">
        <f t="shared" si="17"/>
        <v>0</v>
      </c>
      <c r="M109" s="35">
        <f t="shared" si="21"/>
        <v>0</v>
      </c>
    </row>
    <row r="110" spans="1:13" hidden="1" x14ac:dyDescent="0.25">
      <c r="A110" s="40"/>
      <c r="B110" s="41"/>
      <c r="C110" s="41"/>
      <c r="D110" s="65"/>
      <c r="E110" s="65"/>
      <c r="F110" s="65"/>
      <c r="G110" s="65"/>
      <c r="H110" s="65"/>
      <c r="I110" s="65"/>
      <c r="J110" s="65"/>
      <c r="K110" s="65"/>
      <c r="L110" s="8">
        <f t="shared" si="17"/>
        <v>0</v>
      </c>
      <c r="M110" s="35">
        <f t="shared" si="21"/>
        <v>0</v>
      </c>
    </row>
    <row r="111" spans="1:13" hidden="1" x14ac:dyDescent="0.25">
      <c r="A111" s="40"/>
      <c r="B111" s="41"/>
      <c r="C111" s="41"/>
      <c r="D111" s="65"/>
      <c r="E111" s="65"/>
      <c r="F111" s="65"/>
      <c r="G111" s="65"/>
      <c r="H111" s="65"/>
      <c r="I111" s="65"/>
      <c r="J111" s="65"/>
      <c r="K111" s="65"/>
      <c r="L111" s="8">
        <f t="shared" si="17"/>
        <v>0</v>
      </c>
      <c r="M111" s="35">
        <f t="shared" si="21"/>
        <v>0</v>
      </c>
    </row>
    <row r="112" spans="1:13" hidden="1" x14ac:dyDescent="0.25">
      <c r="A112" s="40"/>
      <c r="B112" s="41"/>
      <c r="C112" s="41"/>
      <c r="D112" s="65"/>
      <c r="E112" s="65"/>
      <c r="F112" s="65"/>
      <c r="G112" s="65"/>
      <c r="H112" s="65"/>
      <c r="I112" s="65"/>
      <c r="J112" s="65"/>
      <c r="K112" s="65"/>
      <c r="L112" s="8">
        <f t="shared" si="17"/>
        <v>0</v>
      </c>
      <c r="M112" s="35">
        <f t="shared" si="21"/>
        <v>0</v>
      </c>
    </row>
    <row r="113" spans="1:13" hidden="1" x14ac:dyDescent="0.25">
      <c r="A113" s="40"/>
      <c r="B113" s="41"/>
      <c r="C113" s="41"/>
      <c r="D113" s="65"/>
      <c r="E113" s="65"/>
      <c r="F113" s="65"/>
      <c r="G113" s="65"/>
      <c r="H113" s="65"/>
      <c r="I113" s="65"/>
      <c r="J113" s="65"/>
      <c r="K113" s="65"/>
      <c r="L113" s="8">
        <f t="shared" si="17"/>
        <v>0</v>
      </c>
      <c r="M113" s="35">
        <f t="shared" si="21"/>
        <v>0</v>
      </c>
    </row>
    <row r="114" spans="1:13" hidden="1" x14ac:dyDescent="0.25">
      <c r="A114" s="40"/>
      <c r="B114" s="41"/>
      <c r="C114" s="41"/>
      <c r="D114" s="65"/>
      <c r="E114" s="65"/>
      <c r="F114" s="65"/>
      <c r="G114" s="65"/>
      <c r="H114" s="65"/>
      <c r="I114" s="65"/>
      <c r="J114" s="65"/>
      <c r="K114" s="65"/>
      <c r="L114" s="8">
        <f t="shared" si="17"/>
        <v>0</v>
      </c>
      <c r="M114" s="35">
        <f t="shared" si="21"/>
        <v>0</v>
      </c>
    </row>
    <row r="115" spans="1:13" hidden="1" x14ac:dyDescent="0.25">
      <c r="A115" s="40"/>
      <c r="B115" s="41"/>
      <c r="C115" s="41"/>
      <c r="D115" s="65"/>
      <c r="E115" s="65"/>
      <c r="F115" s="65"/>
      <c r="G115" s="65"/>
      <c r="H115" s="65"/>
      <c r="I115" s="65"/>
      <c r="J115" s="65"/>
      <c r="K115" s="65"/>
      <c r="L115" s="8">
        <f t="shared" si="17"/>
        <v>0</v>
      </c>
      <c r="M115" s="35">
        <f t="shared" si="21"/>
        <v>0</v>
      </c>
    </row>
    <row r="116" spans="1:13" hidden="1" x14ac:dyDescent="0.25"/>
  </sheetData>
  <mergeCells count="3">
    <mergeCell ref="A2:L2"/>
    <mergeCell ref="A3:L3"/>
    <mergeCell ref="A4:F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4"/>
  <sheetViews>
    <sheetView workbookViewId="0">
      <selection activeCell="A2" sqref="A2:M44"/>
    </sheetView>
  </sheetViews>
  <sheetFormatPr defaultRowHeight="15" x14ac:dyDescent="0.25"/>
  <sheetData>
    <row r="2" spans="1:13" ht="94.5" x14ac:dyDescent="0.25">
      <c r="A2" s="22"/>
      <c r="B2" s="5" t="s">
        <v>0</v>
      </c>
      <c r="C2" s="23" t="s">
        <v>26</v>
      </c>
      <c r="D2" s="5" t="s">
        <v>32</v>
      </c>
      <c r="E2" s="5" t="s">
        <v>34</v>
      </c>
      <c r="F2" s="5" t="s">
        <v>3</v>
      </c>
      <c r="G2" s="26" t="s">
        <v>29</v>
      </c>
      <c r="H2" s="5" t="s">
        <v>35</v>
      </c>
      <c r="I2" s="27" t="s">
        <v>33</v>
      </c>
      <c r="J2" s="26" t="s">
        <v>30</v>
      </c>
      <c r="K2" s="26" t="s">
        <v>31</v>
      </c>
      <c r="L2" s="24" t="s">
        <v>1</v>
      </c>
      <c r="M2" s="24" t="s">
        <v>25</v>
      </c>
    </row>
    <row r="3" spans="1:13" ht="15.75" x14ac:dyDescent="0.25">
      <c r="A3" s="14" t="s">
        <v>4</v>
      </c>
      <c r="B3" s="13">
        <f>B4+B5+B6+B8+B10+B13+B14+B15+B17+B18+B19+B20+B21+B22+B23+B24</f>
        <v>241358.19999999998</v>
      </c>
      <c r="C3" s="13">
        <f>C4+C5+C6+C8+C10+C13+C14+C15+C16+C17+C18+C19+C20+C21+C22+C23+C24</f>
        <v>3809.4810000000002</v>
      </c>
      <c r="D3" s="13">
        <f>D4+D5+D6+D8+D10+D13+D14+D15+D18+D19+D20+D21+D22+D23+D24</f>
        <v>291419.09999999998</v>
      </c>
      <c r="E3" s="13">
        <f t="shared" ref="E3:M3" si="0">E4+E5+E6+E8+E10+E13+E14+E15+E18+E19+E20+E21+E22+E23+E24</f>
        <v>199396.80000000008</v>
      </c>
      <c r="F3" s="13" t="e">
        <f t="shared" si="0"/>
        <v>#DIV/0!</v>
      </c>
      <c r="G3" s="13">
        <f t="shared" si="0"/>
        <v>39180.1</v>
      </c>
      <c r="H3" s="13">
        <f t="shared" si="0"/>
        <v>238576.90000000008</v>
      </c>
      <c r="I3" s="13">
        <f t="shared" si="0"/>
        <v>0</v>
      </c>
      <c r="J3" s="13">
        <f t="shared" si="0"/>
        <v>23440.7</v>
      </c>
      <c r="K3" s="13">
        <f t="shared" si="0"/>
        <v>24546.1</v>
      </c>
      <c r="L3" s="13">
        <f t="shared" si="0"/>
        <v>286563.7</v>
      </c>
      <c r="M3" s="13">
        <f t="shared" si="0"/>
        <v>4855.3999999999742</v>
      </c>
    </row>
    <row r="4" spans="1:13" ht="78.75" x14ac:dyDescent="0.25">
      <c r="A4" s="17" t="s">
        <v>5</v>
      </c>
      <c r="B4" s="8">
        <v>170292.1</v>
      </c>
      <c r="C4" s="8">
        <f>789.244+1885.823</f>
        <v>2675.067</v>
      </c>
      <c r="D4" s="8">
        <v>209913.3</v>
      </c>
      <c r="E4" s="8">
        <v>141053.70000000001</v>
      </c>
      <c r="F4" s="13">
        <f t="shared" ref="F4:F27" si="1">E4/D4*100</f>
        <v>67.196170990594695</v>
      </c>
      <c r="G4" s="7">
        <f>21756.1+12030.5-840</f>
        <v>32946.6</v>
      </c>
      <c r="H4" s="13">
        <f t="shared" ref="H4:H24" si="2">E4+G4</f>
        <v>174000.30000000002</v>
      </c>
      <c r="I4" s="7"/>
      <c r="J4" s="7">
        <v>21833.5</v>
      </c>
      <c r="K4" s="7">
        <v>23096.5</v>
      </c>
      <c r="L4" s="8">
        <f>E4+G4+J4+K4</f>
        <v>218930.30000000002</v>
      </c>
      <c r="M4" s="12">
        <f>D4-L4</f>
        <v>-9017.0000000000291</v>
      </c>
    </row>
    <row r="5" spans="1:13" ht="47.25" x14ac:dyDescent="0.25">
      <c r="A5" s="17" t="s">
        <v>6</v>
      </c>
      <c r="B5" s="8">
        <v>257.8</v>
      </c>
      <c r="C5" s="8"/>
      <c r="D5" s="8">
        <v>148</v>
      </c>
      <c r="E5" s="8">
        <v>76.7</v>
      </c>
      <c r="F5" s="13">
        <f t="shared" si="1"/>
        <v>51.824324324324323</v>
      </c>
      <c r="G5" s="7"/>
      <c r="H5" s="13">
        <f t="shared" si="2"/>
        <v>76.7</v>
      </c>
      <c r="I5" s="7"/>
      <c r="J5" s="7"/>
      <c r="K5" s="7"/>
      <c r="L5" s="8">
        <f>E5+G5+J5+K5</f>
        <v>76.7</v>
      </c>
      <c r="M5" s="12">
        <f t="shared" ref="M5:M24" si="3">D5-L5</f>
        <v>71.3</v>
      </c>
    </row>
    <row r="6" spans="1:13" ht="31.5" x14ac:dyDescent="0.25">
      <c r="A6" s="17" t="s">
        <v>7</v>
      </c>
      <c r="B6" s="8">
        <v>1031.0999999999999</v>
      </c>
      <c r="C6" s="8">
        <f>50.477+95.952</f>
        <v>146.429</v>
      </c>
      <c r="D6" s="8">
        <v>1092.2</v>
      </c>
      <c r="E6" s="8">
        <v>677.4</v>
      </c>
      <c r="F6" s="13">
        <f t="shared" si="1"/>
        <v>62.021607764145756</v>
      </c>
      <c r="G6" s="7">
        <v>96</v>
      </c>
      <c r="H6" s="13">
        <f t="shared" si="2"/>
        <v>773.4</v>
      </c>
      <c r="I6" s="7"/>
      <c r="J6" s="7"/>
      <c r="K6" s="7"/>
      <c r="L6" s="8">
        <f t="shared" ref="L6:L44" si="4">E6+G6+J6+K6</f>
        <v>773.4</v>
      </c>
      <c r="M6" s="12">
        <f t="shared" si="3"/>
        <v>318.80000000000007</v>
      </c>
    </row>
    <row r="7" spans="1:13" ht="15.75" x14ac:dyDescent="0.25">
      <c r="A7" s="17" t="s">
        <v>99</v>
      </c>
      <c r="B7" s="8">
        <f>B8+B10</f>
        <v>14083.1</v>
      </c>
      <c r="C7" s="8">
        <f t="shared" ref="C7:M7" si="5">C8+C10</f>
        <v>105.251</v>
      </c>
      <c r="D7" s="8">
        <f t="shared" si="5"/>
        <v>15447.1</v>
      </c>
      <c r="E7" s="8">
        <f t="shared" si="5"/>
        <v>10549.300000000001</v>
      </c>
      <c r="F7" s="8">
        <f t="shared" si="5"/>
        <v>155.84596153011304</v>
      </c>
      <c r="G7" s="8">
        <f t="shared" si="5"/>
        <v>1841.0000000000002</v>
      </c>
      <c r="H7" s="8">
        <f t="shared" si="5"/>
        <v>12390.300000000001</v>
      </c>
      <c r="I7" s="8">
        <f t="shared" si="5"/>
        <v>0</v>
      </c>
      <c r="J7" s="8">
        <f t="shared" si="5"/>
        <v>1607.2</v>
      </c>
      <c r="K7" s="8">
        <f t="shared" si="5"/>
        <v>1449.6</v>
      </c>
      <c r="L7" s="8">
        <f t="shared" si="5"/>
        <v>15447.100000000002</v>
      </c>
      <c r="M7" s="8">
        <f t="shared" si="5"/>
        <v>0</v>
      </c>
    </row>
    <row r="8" spans="1:13" ht="47.25" x14ac:dyDescent="0.25">
      <c r="A8" s="17" t="s">
        <v>8</v>
      </c>
      <c r="B8" s="8">
        <v>477.6</v>
      </c>
      <c r="C8" s="8">
        <v>38.07</v>
      </c>
      <c r="D8" s="8">
        <v>442.6</v>
      </c>
      <c r="E8" s="8">
        <v>390.1</v>
      </c>
      <c r="F8" s="13">
        <f t="shared" si="1"/>
        <v>88.138273836421149</v>
      </c>
      <c r="G8" s="7">
        <v>52.5</v>
      </c>
      <c r="H8" s="13">
        <f>E8+G8</f>
        <v>442.6</v>
      </c>
      <c r="I8" s="7"/>
      <c r="J8" s="7"/>
      <c r="K8" s="7"/>
      <c r="L8" s="8">
        <f t="shared" si="4"/>
        <v>442.6</v>
      </c>
      <c r="M8" s="12">
        <f t="shared" si="3"/>
        <v>0</v>
      </c>
    </row>
    <row r="9" spans="1:13" ht="31.5" x14ac:dyDescent="0.25">
      <c r="A9" s="18" t="s">
        <v>9</v>
      </c>
      <c r="B9" s="8">
        <v>477.6</v>
      </c>
      <c r="C9" s="8">
        <v>38.07</v>
      </c>
      <c r="D9" s="8">
        <v>442.6</v>
      </c>
      <c r="E9" s="8">
        <v>390.1</v>
      </c>
      <c r="F9" s="13">
        <f t="shared" si="1"/>
        <v>88.138273836421149</v>
      </c>
      <c r="G9" s="7">
        <f>56.9-4.4</f>
        <v>52.5</v>
      </c>
      <c r="H9" s="13">
        <f t="shared" si="2"/>
        <v>442.6</v>
      </c>
      <c r="I9" s="7"/>
      <c r="J9" s="7"/>
      <c r="K9" s="7"/>
      <c r="L9" s="8">
        <f t="shared" si="4"/>
        <v>442.6</v>
      </c>
      <c r="M9" s="12">
        <f t="shared" si="3"/>
        <v>0</v>
      </c>
    </row>
    <row r="10" spans="1:13" ht="78.75" x14ac:dyDescent="0.25">
      <c r="A10" s="17" t="s">
        <v>10</v>
      </c>
      <c r="B10" s="56">
        <v>13605.5</v>
      </c>
      <c r="C10" s="7">
        <f t="shared" ref="C10:K10" si="6">+C11+C12</f>
        <v>67.180999999999997</v>
      </c>
      <c r="D10" s="7">
        <f t="shared" si="6"/>
        <v>15004.5</v>
      </c>
      <c r="E10" s="7">
        <f t="shared" si="6"/>
        <v>10159.200000000001</v>
      </c>
      <c r="F10" s="13">
        <f t="shared" si="1"/>
        <v>67.707687693691895</v>
      </c>
      <c r="G10" s="7">
        <f t="shared" si="6"/>
        <v>1788.5000000000002</v>
      </c>
      <c r="H10" s="13">
        <f t="shared" si="2"/>
        <v>11947.7</v>
      </c>
      <c r="I10" s="7">
        <f t="shared" si="6"/>
        <v>0</v>
      </c>
      <c r="J10" s="7">
        <f t="shared" si="6"/>
        <v>1607.2</v>
      </c>
      <c r="K10" s="7">
        <f t="shared" si="6"/>
        <v>1449.6</v>
      </c>
      <c r="L10" s="8">
        <f t="shared" si="4"/>
        <v>15004.500000000002</v>
      </c>
      <c r="M10" s="12">
        <f t="shared" si="3"/>
        <v>0</v>
      </c>
    </row>
    <row r="11" spans="1:13" ht="15.75" x14ac:dyDescent="0.25">
      <c r="A11" s="18" t="s">
        <v>11</v>
      </c>
      <c r="B11" s="8">
        <v>10071.700000000001</v>
      </c>
      <c r="C11" s="8">
        <f>40.231+26.95</f>
        <v>67.180999999999997</v>
      </c>
      <c r="D11" s="8">
        <f>11493.3-96.6+92.7</f>
        <v>11489.4</v>
      </c>
      <c r="E11" s="8">
        <v>7108</v>
      </c>
      <c r="F11" s="13">
        <f t="shared" si="1"/>
        <v>61.865719706860233</v>
      </c>
      <c r="G11" s="7">
        <f>1264.9+4.4+55.3</f>
        <v>1324.6000000000001</v>
      </c>
      <c r="H11" s="13">
        <f t="shared" si="2"/>
        <v>8432.6</v>
      </c>
      <c r="I11" s="7"/>
      <c r="J11" s="7">
        <f>744.6+862.6</f>
        <v>1607.2</v>
      </c>
      <c r="K11" s="7">
        <f>645.5+804.1</f>
        <v>1449.6</v>
      </c>
      <c r="L11" s="8">
        <f>E11+G11+J11+K11</f>
        <v>11489.400000000001</v>
      </c>
      <c r="M11" s="12">
        <f t="shared" si="3"/>
        <v>0</v>
      </c>
    </row>
    <row r="12" spans="1:13" ht="31.5" x14ac:dyDescent="0.25">
      <c r="A12" s="18" t="s">
        <v>12</v>
      </c>
      <c r="B12" s="8">
        <v>3533.8</v>
      </c>
      <c r="C12" s="8"/>
      <c r="D12" s="8">
        <v>3515.1</v>
      </c>
      <c r="E12" s="8">
        <v>3051.2</v>
      </c>
      <c r="F12" s="13">
        <f t="shared" si="1"/>
        <v>86.802651418167329</v>
      </c>
      <c r="G12" s="7">
        <f>519.2-55.3</f>
        <v>463.90000000000003</v>
      </c>
      <c r="H12" s="13">
        <f t="shared" si="2"/>
        <v>3515.1</v>
      </c>
      <c r="I12" s="7"/>
      <c r="J12" s="7"/>
      <c r="K12" s="7"/>
      <c r="L12" s="8">
        <f>E12+G12+J12+K12</f>
        <v>3515.1</v>
      </c>
      <c r="M12" s="12">
        <f>D12-L12</f>
        <v>0</v>
      </c>
    </row>
    <row r="13" spans="1:13" ht="31.5" x14ac:dyDescent="0.25">
      <c r="A13" s="17" t="s">
        <v>13</v>
      </c>
      <c r="B13" s="8"/>
      <c r="C13" s="8"/>
      <c r="D13" s="8"/>
      <c r="E13" s="8"/>
      <c r="F13" s="13" t="e">
        <f t="shared" si="1"/>
        <v>#DIV/0!</v>
      </c>
      <c r="G13" s="7"/>
      <c r="H13" s="13">
        <f t="shared" si="2"/>
        <v>0</v>
      </c>
      <c r="I13" s="7"/>
      <c r="J13" s="7"/>
      <c r="K13" s="7"/>
      <c r="L13" s="8">
        <f t="shared" si="4"/>
        <v>0</v>
      </c>
      <c r="M13" s="12">
        <f t="shared" si="3"/>
        <v>0</v>
      </c>
    </row>
    <row r="14" spans="1:13" ht="94.5" x14ac:dyDescent="0.25">
      <c r="A14" s="17" t="s">
        <v>14</v>
      </c>
      <c r="B14" s="8">
        <v>1172.4000000000001</v>
      </c>
      <c r="C14" s="8"/>
      <c r="D14" s="8">
        <f>2660.3+96.6</f>
        <v>2756.9</v>
      </c>
      <c r="E14" s="8">
        <v>2162.6999999999998</v>
      </c>
      <c r="F14" s="13">
        <f t="shared" si="1"/>
        <v>78.446806195364346</v>
      </c>
      <c r="G14" s="7"/>
      <c r="H14" s="13">
        <f t="shared" si="2"/>
        <v>2162.6999999999998</v>
      </c>
      <c r="I14" s="7"/>
      <c r="J14" s="7"/>
      <c r="K14" s="7"/>
      <c r="L14" s="8">
        <f t="shared" si="4"/>
        <v>2162.6999999999998</v>
      </c>
      <c r="M14" s="12">
        <f t="shared" si="3"/>
        <v>594.20000000000027</v>
      </c>
    </row>
    <row r="15" spans="1:13" ht="47.25" x14ac:dyDescent="0.25">
      <c r="A15" s="17" t="s">
        <v>15</v>
      </c>
      <c r="B15" s="8">
        <v>5031.6000000000004</v>
      </c>
      <c r="C15" s="8">
        <f>61.834+114.9</f>
        <v>176.73400000000001</v>
      </c>
      <c r="D15" s="8">
        <v>3507.2</v>
      </c>
      <c r="E15" s="8">
        <v>2740.9</v>
      </c>
      <c r="F15" s="13">
        <f t="shared" si="1"/>
        <v>78.150661496350367</v>
      </c>
      <c r="G15" s="7">
        <v>180.7</v>
      </c>
      <c r="H15" s="13">
        <f t="shared" si="2"/>
        <v>2921.6</v>
      </c>
      <c r="I15" s="7"/>
      <c r="J15" s="7"/>
      <c r="K15" s="7"/>
      <c r="L15" s="8">
        <f t="shared" si="4"/>
        <v>2921.6</v>
      </c>
      <c r="M15" s="12">
        <f t="shared" si="3"/>
        <v>585.59999999999991</v>
      </c>
    </row>
    <row r="16" spans="1:13" ht="31.5" x14ac:dyDescent="0.25">
      <c r="A16" s="17" t="s">
        <v>16</v>
      </c>
      <c r="B16" s="8">
        <v>305.2</v>
      </c>
      <c r="C16" s="8"/>
      <c r="D16" s="8">
        <v>200</v>
      </c>
      <c r="E16" s="8">
        <v>180</v>
      </c>
      <c r="F16" s="13">
        <f t="shared" si="1"/>
        <v>90</v>
      </c>
      <c r="G16" s="7"/>
      <c r="H16" s="13">
        <f t="shared" si="2"/>
        <v>180</v>
      </c>
      <c r="I16" s="7"/>
      <c r="J16" s="7"/>
      <c r="K16" s="7"/>
      <c r="L16" s="8">
        <f t="shared" si="4"/>
        <v>180</v>
      </c>
      <c r="M16" s="12">
        <f t="shared" si="3"/>
        <v>20</v>
      </c>
    </row>
    <row r="17" spans="1:13" ht="78.75" x14ac:dyDescent="0.25">
      <c r="A17" s="17" t="s">
        <v>17</v>
      </c>
      <c r="B17" s="57"/>
      <c r="C17" s="8"/>
      <c r="D17" s="8">
        <v>132</v>
      </c>
      <c r="E17" s="8">
        <v>132</v>
      </c>
      <c r="F17" s="13">
        <f t="shared" si="1"/>
        <v>100</v>
      </c>
      <c r="G17" s="7"/>
      <c r="H17" s="13">
        <f t="shared" si="2"/>
        <v>132</v>
      </c>
      <c r="I17" s="7"/>
      <c r="J17" s="7"/>
      <c r="K17" s="7"/>
      <c r="L17" s="8">
        <f t="shared" si="4"/>
        <v>132</v>
      </c>
      <c r="M17" s="12">
        <f t="shared" si="3"/>
        <v>0</v>
      </c>
    </row>
    <row r="18" spans="1:13" ht="47.25" x14ac:dyDescent="0.25">
      <c r="A18" s="17" t="s">
        <v>18</v>
      </c>
      <c r="B18" s="57"/>
      <c r="C18" s="8"/>
      <c r="D18" s="8"/>
      <c r="E18" s="8"/>
      <c r="F18" s="13" t="e">
        <f t="shared" si="1"/>
        <v>#DIV/0!</v>
      </c>
      <c r="G18" s="7"/>
      <c r="H18" s="13">
        <f t="shared" si="2"/>
        <v>0</v>
      </c>
      <c r="I18" s="7"/>
      <c r="J18" s="7"/>
      <c r="K18" s="7"/>
      <c r="L18" s="8">
        <f t="shared" si="4"/>
        <v>0</v>
      </c>
      <c r="M18" s="12">
        <f t="shared" si="3"/>
        <v>0</v>
      </c>
    </row>
    <row r="19" spans="1:13" ht="110.25" x14ac:dyDescent="0.25">
      <c r="A19" s="17" t="s">
        <v>20</v>
      </c>
      <c r="B19" s="57">
        <v>893.4</v>
      </c>
      <c r="C19" s="8"/>
      <c r="D19" s="8">
        <v>1073</v>
      </c>
      <c r="E19" s="8">
        <v>1054.7</v>
      </c>
      <c r="F19" s="13">
        <f t="shared" si="1"/>
        <v>98.294501397949674</v>
      </c>
      <c r="G19" s="7">
        <v>40.4</v>
      </c>
      <c r="H19" s="13">
        <f t="shared" si="2"/>
        <v>1095.1000000000001</v>
      </c>
      <c r="I19" s="7"/>
      <c r="J19" s="7"/>
      <c r="K19" s="7"/>
      <c r="L19" s="8">
        <f t="shared" si="4"/>
        <v>1095.1000000000001</v>
      </c>
      <c r="M19" s="12">
        <f t="shared" si="3"/>
        <v>-22.100000000000136</v>
      </c>
    </row>
    <row r="20" spans="1:13" ht="110.25" x14ac:dyDescent="0.25">
      <c r="A20" s="17" t="s">
        <v>21</v>
      </c>
      <c r="B20" s="57"/>
      <c r="C20" s="8"/>
      <c r="D20" s="8"/>
      <c r="E20" s="8"/>
      <c r="F20" s="13" t="e">
        <f t="shared" si="1"/>
        <v>#DIV/0!</v>
      </c>
      <c r="G20" s="7"/>
      <c r="H20" s="13">
        <f t="shared" si="2"/>
        <v>0</v>
      </c>
      <c r="I20" s="7"/>
      <c r="J20" s="7"/>
      <c r="K20" s="7"/>
      <c r="L20" s="8">
        <f t="shared" si="4"/>
        <v>0</v>
      </c>
      <c r="M20" s="12">
        <f t="shared" si="3"/>
        <v>0</v>
      </c>
    </row>
    <row r="21" spans="1:13" ht="63" x14ac:dyDescent="0.25">
      <c r="A21" s="17" t="s">
        <v>19</v>
      </c>
      <c r="B21" s="57">
        <v>33876.400000000001</v>
      </c>
      <c r="C21" s="8"/>
      <c r="D21" s="8">
        <v>38886.800000000003</v>
      </c>
      <c r="E21" s="8">
        <v>25531.200000000001</v>
      </c>
      <c r="F21" s="13">
        <f t="shared" si="1"/>
        <v>65.655183764156462</v>
      </c>
      <c r="G21" s="7">
        <f>45+260+281.6+1137+455+263.6+210.6+50.4+308.7+115</f>
        <v>3126.8999999999996</v>
      </c>
      <c r="H21" s="13">
        <f t="shared" si="2"/>
        <v>28658.1</v>
      </c>
      <c r="I21" s="7"/>
      <c r="J21" s="7"/>
      <c r="K21" s="7"/>
      <c r="L21" s="8">
        <f t="shared" si="4"/>
        <v>28658.1</v>
      </c>
      <c r="M21" s="12">
        <f t="shared" si="3"/>
        <v>10228.700000000004</v>
      </c>
    </row>
    <row r="22" spans="1:13" ht="47.25" x14ac:dyDescent="0.25">
      <c r="A22" s="17" t="s">
        <v>22</v>
      </c>
      <c r="B22" s="57">
        <v>1733.2</v>
      </c>
      <c r="C22" s="8">
        <v>6.1</v>
      </c>
      <c r="D22" s="8">
        <v>3233.3</v>
      </c>
      <c r="E22" s="8">
        <v>2101.6</v>
      </c>
      <c r="F22" s="13">
        <f t="shared" si="1"/>
        <v>64.998608233074563</v>
      </c>
      <c r="G22" s="7">
        <v>96.4</v>
      </c>
      <c r="H22" s="13">
        <f t="shared" si="2"/>
        <v>2198</v>
      </c>
      <c r="I22" s="7"/>
      <c r="J22" s="7"/>
      <c r="K22" s="7"/>
      <c r="L22" s="8">
        <f t="shared" si="4"/>
        <v>2198</v>
      </c>
      <c r="M22" s="12">
        <f t="shared" si="3"/>
        <v>1035.3000000000002</v>
      </c>
    </row>
    <row r="23" spans="1:13" ht="63" x14ac:dyDescent="0.25">
      <c r="A23" s="17" t="s">
        <v>23</v>
      </c>
      <c r="B23" s="57">
        <v>6603.3</v>
      </c>
      <c r="C23" s="7">
        <v>485.6</v>
      </c>
      <c r="D23" s="7">
        <v>8457.6</v>
      </c>
      <c r="E23" s="7">
        <v>8066</v>
      </c>
      <c r="F23" s="13">
        <f t="shared" si="1"/>
        <v>95.369844873250088</v>
      </c>
      <c r="G23" s="7">
        <v>322.60000000000002</v>
      </c>
      <c r="H23" s="13">
        <f t="shared" si="2"/>
        <v>8388.6</v>
      </c>
      <c r="I23" s="7"/>
      <c r="J23" s="7"/>
      <c r="K23" s="7"/>
      <c r="L23" s="8">
        <f t="shared" si="4"/>
        <v>8388.6</v>
      </c>
      <c r="M23" s="12">
        <f t="shared" si="3"/>
        <v>69</v>
      </c>
    </row>
    <row r="24" spans="1:13" ht="94.5" x14ac:dyDescent="0.25">
      <c r="A24" s="17" t="s">
        <v>24</v>
      </c>
      <c r="B24" s="57">
        <v>6383.8</v>
      </c>
      <c r="C24" s="8">
        <v>214.3</v>
      </c>
      <c r="D24" s="22">
        <v>6903.7</v>
      </c>
      <c r="E24" s="22">
        <v>5382.6</v>
      </c>
      <c r="F24" s="13">
        <f t="shared" si="1"/>
        <v>77.966887321291495</v>
      </c>
      <c r="G24" s="25">
        <v>529.5</v>
      </c>
      <c r="H24" s="13">
        <f t="shared" si="2"/>
        <v>5912.1</v>
      </c>
      <c r="I24" s="25"/>
      <c r="J24" s="25"/>
      <c r="K24" s="25"/>
      <c r="L24" s="8">
        <f t="shared" si="4"/>
        <v>5912.1</v>
      </c>
      <c r="M24" s="12">
        <f t="shared" si="3"/>
        <v>991.59999999999945</v>
      </c>
    </row>
    <row r="25" spans="1:13" ht="15.75" x14ac:dyDescent="0.25">
      <c r="A25" s="17"/>
      <c r="B25" s="57"/>
      <c r="C25" s="8"/>
      <c r="D25" s="25"/>
      <c r="E25" s="25"/>
      <c r="F25" s="13" t="e">
        <f t="shared" si="1"/>
        <v>#DIV/0!</v>
      </c>
      <c r="G25" s="25"/>
      <c r="H25" s="13"/>
      <c r="I25" s="25"/>
      <c r="J25" s="25"/>
      <c r="K25" s="25"/>
      <c r="L25" s="8">
        <f t="shared" si="4"/>
        <v>0</v>
      </c>
      <c r="M25" s="12"/>
    </row>
    <row r="26" spans="1:13" ht="283.5" x14ac:dyDescent="0.25">
      <c r="A26" s="32" t="s">
        <v>48</v>
      </c>
      <c r="B26" s="58"/>
      <c r="C26" s="61"/>
      <c r="D26" s="25"/>
      <c r="E26" s="25"/>
      <c r="F26" s="13" t="e">
        <f t="shared" si="1"/>
        <v>#DIV/0!</v>
      </c>
      <c r="G26" s="25"/>
      <c r="H26" s="25"/>
      <c r="I26" s="25"/>
      <c r="J26" s="25"/>
      <c r="K26" s="25"/>
      <c r="L26" s="8">
        <f t="shared" si="4"/>
        <v>0</v>
      </c>
      <c r="M26" s="12"/>
    </row>
    <row r="27" spans="1:13" ht="94.5" x14ac:dyDescent="0.25">
      <c r="A27" s="32" t="s">
        <v>100</v>
      </c>
      <c r="B27" s="59">
        <f>B37+B42</f>
        <v>0</v>
      </c>
      <c r="C27" s="59">
        <f t="shared" ref="C27:M27" si="7">C37+C42</f>
        <v>0</v>
      </c>
      <c r="D27" s="59">
        <f t="shared" si="7"/>
        <v>4634.1000000000004</v>
      </c>
      <c r="E27" s="59">
        <f t="shared" si="7"/>
        <v>2385.3999999999996</v>
      </c>
      <c r="F27" s="81">
        <f t="shared" si="1"/>
        <v>51.474935801989588</v>
      </c>
      <c r="G27" s="59">
        <f t="shared" si="7"/>
        <v>699.99999999999989</v>
      </c>
      <c r="H27" s="59">
        <f t="shared" si="7"/>
        <v>3085.3999999999996</v>
      </c>
      <c r="I27" s="59">
        <f t="shared" si="7"/>
        <v>0</v>
      </c>
      <c r="J27" s="59">
        <f t="shared" si="7"/>
        <v>744.6</v>
      </c>
      <c r="K27" s="59">
        <f t="shared" si="7"/>
        <v>804.09999999999991</v>
      </c>
      <c r="L27" s="59">
        <f t="shared" si="7"/>
        <v>4634.1000000000004</v>
      </c>
      <c r="M27" s="59">
        <f t="shared" si="7"/>
        <v>0</v>
      </c>
    </row>
    <row r="28" spans="1:13" ht="78.75" x14ac:dyDescent="0.25">
      <c r="A28" s="33" t="s">
        <v>5</v>
      </c>
      <c r="B28" s="60">
        <v>2986.15</v>
      </c>
      <c r="C28" s="62">
        <v>2675.1</v>
      </c>
      <c r="D28" s="63">
        <v>973.01</v>
      </c>
      <c r="E28" s="63">
        <v>928.02</v>
      </c>
      <c r="F28" s="66">
        <f>E28*100/D28</f>
        <v>95.376203738913276</v>
      </c>
      <c r="G28" s="63">
        <f>66.6+250.6-168.7</f>
        <v>148.5</v>
      </c>
      <c r="H28" s="63">
        <v>928.02</v>
      </c>
      <c r="I28" s="63"/>
      <c r="J28" s="63">
        <v>680</v>
      </c>
      <c r="K28" s="63">
        <v>840</v>
      </c>
      <c r="L28" s="8">
        <f t="shared" si="4"/>
        <v>2596.52</v>
      </c>
      <c r="M28" s="35">
        <f>D28-L28</f>
        <v>-1623.51</v>
      </c>
    </row>
    <row r="29" spans="1:13" ht="78.75" x14ac:dyDescent="0.25">
      <c r="A29" s="33" t="s">
        <v>37</v>
      </c>
      <c r="B29" s="60">
        <v>214.9</v>
      </c>
      <c r="C29" s="62">
        <v>0</v>
      </c>
      <c r="D29" s="63">
        <v>105.3</v>
      </c>
      <c r="E29" s="63">
        <v>34</v>
      </c>
      <c r="F29" s="66">
        <f>E29*100/D29</f>
        <v>32.288698955365625</v>
      </c>
      <c r="G29" s="63">
        <v>0</v>
      </c>
      <c r="H29" s="63">
        <f>E29</f>
        <v>34</v>
      </c>
      <c r="I29" s="63"/>
      <c r="J29" s="63"/>
      <c r="K29" s="63"/>
      <c r="L29" s="8">
        <f t="shared" si="4"/>
        <v>34</v>
      </c>
      <c r="M29" s="35">
        <f t="shared" ref="M29:M44" si="8">D29-L29</f>
        <v>71.3</v>
      </c>
    </row>
    <row r="30" spans="1:13" ht="157.5" x14ac:dyDescent="0.25">
      <c r="A30" s="29" t="s">
        <v>51</v>
      </c>
      <c r="B30" s="68"/>
      <c r="C30" s="25"/>
      <c r="D30" s="25">
        <v>67.2</v>
      </c>
      <c r="E30" s="25">
        <v>16.7</v>
      </c>
      <c r="F30" s="67">
        <f t="shared" ref="F30:F44" si="9">E30*100/D30</f>
        <v>24.851190476190474</v>
      </c>
      <c r="G30" s="25"/>
      <c r="H30" s="25">
        <v>16.7</v>
      </c>
      <c r="I30" s="25"/>
      <c r="J30" s="25"/>
      <c r="K30" s="22"/>
      <c r="L30" s="8">
        <f t="shared" si="4"/>
        <v>16.7</v>
      </c>
      <c r="M30" s="35">
        <f t="shared" si="8"/>
        <v>50.5</v>
      </c>
    </row>
    <row r="31" spans="1:13" ht="94.5" x14ac:dyDescent="0.25">
      <c r="A31" s="29" t="s">
        <v>52</v>
      </c>
      <c r="B31" s="68">
        <v>63.3</v>
      </c>
      <c r="C31" s="25">
        <v>0</v>
      </c>
      <c r="D31" s="25">
        <v>10</v>
      </c>
      <c r="E31" s="25">
        <v>0</v>
      </c>
      <c r="F31" s="67">
        <f t="shared" si="9"/>
        <v>0</v>
      </c>
      <c r="G31" s="25">
        <v>0</v>
      </c>
      <c r="H31" s="25">
        <v>0</v>
      </c>
      <c r="I31" s="25"/>
      <c r="J31" s="25"/>
      <c r="K31" s="22"/>
      <c r="L31" s="8">
        <f t="shared" si="4"/>
        <v>0</v>
      </c>
      <c r="M31" s="35">
        <f t="shared" si="8"/>
        <v>10</v>
      </c>
    </row>
    <row r="32" spans="1:13" ht="94.5" x14ac:dyDescent="0.25">
      <c r="A32" s="29" t="s">
        <v>53</v>
      </c>
      <c r="B32" s="68">
        <v>30.2</v>
      </c>
      <c r="C32" s="25">
        <v>0</v>
      </c>
      <c r="D32" s="25"/>
      <c r="E32" s="25"/>
      <c r="F32" s="67"/>
      <c r="G32" s="25"/>
      <c r="H32" s="25"/>
      <c r="I32" s="25"/>
      <c r="J32" s="25"/>
      <c r="K32" s="22"/>
      <c r="L32" s="8">
        <f t="shared" si="4"/>
        <v>0</v>
      </c>
      <c r="M32" s="35">
        <f t="shared" si="8"/>
        <v>0</v>
      </c>
    </row>
    <row r="33" spans="1:13" ht="63" x14ac:dyDescent="0.25">
      <c r="A33" s="29" t="s">
        <v>54</v>
      </c>
      <c r="B33" s="68"/>
      <c r="C33" s="25"/>
      <c r="D33" s="25">
        <v>10.8</v>
      </c>
      <c r="E33" s="25"/>
      <c r="F33" s="67">
        <f t="shared" si="9"/>
        <v>0</v>
      </c>
      <c r="G33" s="25"/>
      <c r="H33" s="25"/>
      <c r="I33" s="25"/>
      <c r="J33" s="25"/>
      <c r="K33" s="22"/>
      <c r="L33" s="8">
        <f t="shared" si="4"/>
        <v>0</v>
      </c>
      <c r="M33" s="35">
        <f t="shared" si="8"/>
        <v>10.8</v>
      </c>
    </row>
    <row r="34" spans="1:13" ht="173.25" x14ac:dyDescent="0.25">
      <c r="A34" s="29" t="s">
        <v>55</v>
      </c>
      <c r="B34" s="68">
        <v>113</v>
      </c>
      <c r="C34" s="25">
        <v>0</v>
      </c>
      <c r="D34" s="25"/>
      <c r="E34" s="25"/>
      <c r="F34" s="67" t="e">
        <f t="shared" si="9"/>
        <v>#DIV/0!</v>
      </c>
      <c r="G34" s="25"/>
      <c r="H34" s="25"/>
      <c r="I34" s="25"/>
      <c r="J34" s="25"/>
      <c r="K34" s="22"/>
      <c r="L34" s="8">
        <f t="shared" si="4"/>
        <v>0</v>
      </c>
      <c r="M34" s="35">
        <f t="shared" si="8"/>
        <v>0</v>
      </c>
    </row>
    <row r="35" spans="1:13" ht="189" x14ac:dyDescent="0.25">
      <c r="A35" s="29" t="s">
        <v>56</v>
      </c>
      <c r="B35" s="68">
        <v>8.4</v>
      </c>
      <c r="C35" s="25">
        <v>0</v>
      </c>
      <c r="D35" s="25">
        <v>17.3</v>
      </c>
      <c r="E35" s="25">
        <v>17.3</v>
      </c>
      <c r="F35" s="67">
        <f t="shared" si="9"/>
        <v>100</v>
      </c>
      <c r="G35" s="25">
        <v>0</v>
      </c>
      <c r="H35" s="25">
        <f>E35</f>
        <v>17.3</v>
      </c>
      <c r="I35" s="25">
        <v>0</v>
      </c>
      <c r="J35" s="25"/>
      <c r="K35" s="22"/>
      <c r="L35" s="8">
        <f t="shared" si="4"/>
        <v>17.3</v>
      </c>
      <c r="M35" s="35">
        <f t="shared" si="8"/>
        <v>0</v>
      </c>
    </row>
    <row r="36" spans="1:13" ht="31.5" x14ac:dyDescent="0.25">
      <c r="A36" s="33" t="s">
        <v>7</v>
      </c>
      <c r="B36" s="60">
        <v>1031.0999999999999</v>
      </c>
      <c r="C36" s="62">
        <v>146.4</v>
      </c>
      <c r="D36" s="63">
        <v>989.7</v>
      </c>
      <c r="E36" s="63">
        <v>612.20000000000005</v>
      </c>
      <c r="F36" s="72">
        <f t="shared" si="9"/>
        <v>61.857128422754371</v>
      </c>
      <c r="G36" s="63">
        <v>96</v>
      </c>
      <c r="H36" s="63">
        <v>773.4</v>
      </c>
      <c r="I36" s="63"/>
      <c r="J36" s="63"/>
      <c r="K36" s="63"/>
      <c r="L36" s="8">
        <f t="shared" si="4"/>
        <v>708.2</v>
      </c>
      <c r="M36" s="35">
        <f t="shared" si="8"/>
        <v>281.5</v>
      </c>
    </row>
    <row r="37" spans="1:13" ht="78.75" x14ac:dyDescent="0.25">
      <c r="A37" s="33" t="s">
        <v>38</v>
      </c>
      <c r="B37" s="60"/>
      <c r="C37" s="62"/>
      <c r="D37" s="63">
        <v>105.8</v>
      </c>
      <c r="E37" s="63">
        <v>71.2</v>
      </c>
      <c r="F37" s="72">
        <f t="shared" si="9"/>
        <v>67.296786389413995</v>
      </c>
      <c r="G37" s="63">
        <v>22.4</v>
      </c>
      <c r="H37" s="63">
        <f>E37+G37</f>
        <v>93.6</v>
      </c>
      <c r="I37" s="63"/>
      <c r="J37" s="63">
        <v>12.2</v>
      </c>
      <c r="K37" s="63"/>
      <c r="L37" s="8">
        <f t="shared" si="4"/>
        <v>105.8</v>
      </c>
      <c r="M37" s="35">
        <f t="shared" si="8"/>
        <v>0</v>
      </c>
    </row>
    <row r="38" spans="1:13" ht="126" x14ac:dyDescent="0.25">
      <c r="A38" s="40" t="s">
        <v>98</v>
      </c>
      <c r="B38" s="58"/>
      <c r="C38" s="64"/>
      <c r="D38" s="65">
        <v>173</v>
      </c>
      <c r="E38" s="65">
        <v>89.4</v>
      </c>
      <c r="F38" s="72">
        <f t="shared" si="9"/>
        <v>51.676300578034684</v>
      </c>
      <c r="G38" s="65"/>
      <c r="H38" s="63">
        <f t="shared" ref="H38:H44" si="10">E38+G38</f>
        <v>89.4</v>
      </c>
      <c r="I38" s="65"/>
      <c r="J38" s="65"/>
      <c r="K38" s="65"/>
      <c r="L38" s="8">
        <f t="shared" si="4"/>
        <v>89.4</v>
      </c>
      <c r="M38" s="35">
        <f t="shared" si="8"/>
        <v>83.6</v>
      </c>
    </row>
    <row r="39" spans="1:13" ht="15.75" x14ac:dyDescent="0.25">
      <c r="A39" s="40"/>
      <c r="B39" s="58"/>
      <c r="C39" s="64"/>
      <c r="D39" s="65"/>
      <c r="E39" s="65"/>
      <c r="F39" s="72" t="e">
        <f t="shared" si="9"/>
        <v>#DIV/0!</v>
      </c>
      <c r="G39" s="65"/>
      <c r="H39" s="63">
        <f t="shared" si="10"/>
        <v>0</v>
      </c>
      <c r="I39" s="65"/>
      <c r="J39" s="65"/>
      <c r="K39" s="65"/>
      <c r="L39" s="8">
        <f t="shared" si="4"/>
        <v>0</v>
      </c>
      <c r="M39" s="35">
        <f t="shared" si="8"/>
        <v>0</v>
      </c>
    </row>
    <row r="40" spans="1:13" ht="15.75" x14ac:dyDescent="0.25">
      <c r="A40" s="40"/>
      <c r="B40" s="58"/>
      <c r="C40" s="64"/>
      <c r="D40" s="65"/>
      <c r="E40" s="65"/>
      <c r="F40" s="72" t="e">
        <f t="shared" si="9"/>
        <v>#DIV/0!</v>
      </c>
      <c r="G40" s="65"/>
      <c r="H40" s="63">
        <f t="shared" si="10"/>
        <v>0</v>
      </c>
      <c r="I40" s="65"/>
      <c r="J40" s="65"/>
      <c r="K40" s="65"/>
      <c r="L40" s="8">
        <f t="shared" si="4"/>
        <v>0</v>
      </c>
      <c r="M40" s="35">
        <f t="shared" si="8"/>
        <v>0</v>
      </c>
    </row>
    <row r="41" spans="1:13" ht="31.5" x14ac:dyDescent="0.25">
      <c r="A41" s="45" t="s">
        <v>9</v>
      </c>
      <c r="B41" s="58"/>
      <c r="C41" s="64"/>
      <c r="D41" s="65">
        <v>105.8</v>
      </c>
      <c r="E41" s="65">
        <v>71.2</v>
      </c>
      <c r="F41" s="72">
        <f t="shared" si="9"/>
        <v>67.296786389413995</v>
      </c>
      <c r="G41" s="65">
        <v>22.4</v>
      </c>
      <c r="H41" s="80">
        <f t="shared" si="10"/>
        <v>93.6</v>
      </c>
      <c r="I41" s="65"/>
      <c r="J41" s="65">
        <v>12.2</v>
      </c>
      <c r="K41" s="65"/>
      <c r="L41" s="8">
        <f t="shared" si="4"/>
        <v>105.8</v>
      </c>
      <c r="M41" s="35">
        <f t="shared" si="8"/>
        <v>0</v>
      </c>
    </row>
    <row r="42" spans="1:13" ht="94.5" x14ac:dyDescent="0.25">
      <c r="A42" s="33" t="s">
        <v>10</v>
      </c>
      <c r="B42" s="60"/>
      <c r="C42" s="62"/>
      <c r="D42" s="63">
        <f>D43+D44</f>
        <v>4528.3</v>
      </c>
      <c r="E42" s="63">
        <f t="shared" ref="E42:L42" si="11">E43+E44</f>
        <v>2314.1999999999998</v>
      </c>
      <c r="F42" s="72">
        <f t="shared" si="9"/>
        <v>51.105271293863034</v>
      </c>
      <c r="G42" s="63">
        <f t="shared" si="11"/>
        <v>677.59999999999991</v>
      </c>
      <c r="H42" s="63">
        <f t="shared" si="10"/>
        <v>2991.7999999999997</v>
      </c>
      <c r="I42" s="63">
        <f t="shared" si="11"/>
        <v>0</v>
      </c>
      <c r="J42" s="63">
        <f t="shared" si="11"/>
        <v>732.4</v>
      </c>
      <c r="K42" s="63">
        <f t="shared" si="11"/>
        <v>804.09999999999991</v>
      </c>
      <c r="L42" s="63">
        <f t="shared" si="11"/>
        <v>4528.3</v>
      </c>
      <c r="M42" s="35">
        <f t="shared" si="8"/>
        <v>0</v>
      </c>
    </row>
    <row r="43" spans="1:13" ht="15.75" x14ac:dyDescent="0.25">
      <c r="A43" s="38" t="s">
        <v>11</v>
      </c>
      <c r="B43" s="60"/>
      <c r="C43" s="62"/>
      <c r="D43" s="63">
        <f>3621.6</f>
        <v>3621.6</v>
      </c>
      <c r="E43" s="63">
        <v>1785.5</v>
      </c>
      <c r="F43" s="72">
        <f t="shared" si="9"/>
        <v>49.30141373978352</v>
      </c>
      <c r="G43" s="63">
        <v>469.9</v>
      </c>
      <c r="H43" s="63">
        <f t="shared" si="10"/>
        <v>2255.4</v>
      </c>
      <c r="I43" s="63"/>
      <c r="J43" s="63">
        <v>632.4</v>
      </c>
      <c r="K43" s="63">
        <v>733.8</v>
      </c>
      <c r="L43" s="8">
        <f t="shared" si="4"/>
        <v>3621.6000000000004</v>
      </c>
      <c r="M43" s="35">
        <f t="shared" si="8"/>
        <v>0</v>
      </c>
    </row>
    <row r="44" spans="1:13" ht="31.5" x14ac:dyDescent="0.25">
      <c r="A44" s="38" t="s">
        <v>12</v>
      </c>
      <c r="B44" s="60"/>
      <c r="C44" s="62"/>
      <c r="D44" s="63">
        <v>906.7</v>
      </c>
      <c r="E44" s="63">
        <v>528.70000000000005</v>
      </c>
      <c r="F44" s="72">
        <f t="shared" si="9"/>
        <v>58.310356236903061</v>
      </c>
      <c r="G44" s="63">
        <v>207.7</v>
      </c>
      <c r="H44" s="63">
        <f t="shared" si="10"/>
        <v>736.40000000000009</v>
      </c>
      <c r="I44" s="63"/>
      <c r="J44" s="63">
        <v>100</v>
      </c>
      <c r="K44" s="63">
        <v>70.3</v>
      </c>
      <c r="L44" s="8">
        <f t="shared" si="4"/>
        <v>906.7</v>
      </c>
      <c r="M44" s="35">
        <f t="shared" si="8"/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параметры</vt:lpstr>
      <vt:lpstr>Собственные</vt:lpstr>
      <vt:lpstr>коммуналка</vt:lpstr>
      <vt:lpstr>Лист1</vt:lpstr>
      <vt:lpstr>параметры!Область_печати</vt:lpstr>
      <vt:lpstr>Собственные!Область_печати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Хуурак Долбанма Сергеевна</dc:creator>
  <cp:lastModifiedBy>User</cp:lastModifiedBy>
  <cp:lastPrinted>2026-01-12T10:48:41Z</cp:lastPrinted>
  <dcterms:created xsi:type="dcterms:W3CDTF">2018-08-27T09:14:37Z</dcterms:created>
  <dcterms:modified xsi:type="dcterms:W3CDTF">2026-01-12T10:48:46Z</dcterms:modified>
</cp:coreProperties>
</file>